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3020" tabRatio="639" activeTab="1"/>
  </bookViews>
  <sheets>
    <sheet name="КОНТРОЛЬ" sheetId="1" r:id="rId1"/>
    <sheet name="11-ОИП(Раздел 1)" sheetId="2" r:id="rId2"/>
    <sheet name="11-ОИП(Раздел 2)" sheetId="3" r:id="rId3"/>
    <sheet name="11-ОИП(Раздел 3)" sheetId="4" r:id="rId4"/>
    <sheet name="11-ОИП(Раздел 4)" sheetId="5" r:id="rId5"/>
    <sheet name="11-ОИП(Раздел 5)" sheetId="6" r:id="rId6"/>
    <sheet name="Сообщения" sheetId="7" r:id="rId7"/>
    <sheet name="Настройки словаря" sheetId="8" state="hidden" r:id="rId8"/>
    <sheet name="Настройка" sheetId="9" state="hidden" r:id="rId9"/>
    <sheet name="Методики" sheetId="10" state="hidden" r:id="rId10"/>
    <sheet name="Методики DOS" sheetId="11" state="hidden" r:id="rId11"/>
    <sheet name="Параметры" sheetId="12" state="hidden" r:id="rId12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1">'11-ОИП(Раздел 1)'!$15:$18</definedName>
    <definedName name="_xlnm.Print_Titles" localSheetId="3">'11-ОИП(Раздел 3)'!$A:$B</definedName>
    <definedName name="_xlnm.Print_Titles" localSheetId="4">'11-ОИП(Раздел 4)'!$A:$B</definedName>
    <definedName name="Код">"R[1]C"</definedName>
    <definedName name="_xlnm.Print_Area" localSheetId="1">'11-ОИП(Раздел 1)'!$A$3:$K$29</definedName>
    <definedName name="_xlnm.Print_Area" localSheetId="2">'11-ОИП(Раздел 2)'!$A$2:$Q$27</definedName>
    <definedName name="_xlnm.Print_Area" localSheetId="3">'11-ОИП(Раздел 3)'!$A$2:$R$42</definedName>
    <definedName name="_xlnm.Print_Area" localSheetId="4">'11-ОИП(Раздел 4)'!$A$2:$S$79</definedName>
    <definedName name="_xlnm.Print_Area" localSheetId="5">'11-ОИП(Раздел 5)'!$A$2:$U$38</definedName>
  </definedNames>
  <calcPr fullCalcOnLoad="1"/>
</workbook>
</file>

<file path=xl/sharedStrings.xml><?xml version="1.0" encoding="utf-8"?>
<sst xmlns="http://schemas.openxmlformats.org/spreadsheetml/2006/main" count="868" uniqueCount="348">
  <si>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</si>
  <si>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</si>
  <si>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</si>
  <si>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</si>
  <si>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</si>
  <si>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</si>
  <si>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</si>
  <si>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</si>
  <si>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</si>
  <si>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</si>
  <si>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</si>
  <si>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</si>
  <si>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</si>
  <si>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</si>
  <si>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</si>
  <si>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</si>
  <si>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</si>
  <si>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</si>
  <si>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</si>
  <si>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</si>
  <si>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</si>
  <si>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</si>
  <si>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</si>
  <si>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</si>
  <si>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</si>
  <si>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</si>
  <si>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</si>
  <si>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</si>
  <si>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</si>
  <si>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</si>
  <si>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</si>
  <si>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</si>
  <si>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х</t>
  </si>
  <si>
    <t>(подпись)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</si>
  <si>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</si>
  <si>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</si>
  <si>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</si>
  <si>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</si>
  <si>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</si>
  <si>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</si>
  <si>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</si>
  <si>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</si>
  <si>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</si>
  <si>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</si>
  <si>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</si>
  <si>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</si>
  <si>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</si>
  <si>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</si>
  <si>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</si>
  <si>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</si>
  <si>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</si>
  <si>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</si>
  <si>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</si>
  <si>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</si>
  <si>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</si>
  <si>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</si>
  <si>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лок.код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</si>
  <si>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</si>
  <si>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</si>
  <si>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</si>
  <si>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</si>
  <si>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</si>
  <si>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</si>
  <si>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</si>
  <si>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</si>
  <si>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</si>
  <si>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</si>
  <si>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</si>
  <si>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</si>
  <si>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</si>
  <si>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</si>
  <si>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</si>
  <si>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</si>
  <si>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</si>
  <si>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</si>
  <si>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</si>
  <si>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</si>
  <si>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</si>
  <si>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</si>
  <si>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</si>
  <si>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</si>
  <si>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</si>
  <si>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</si>
  <si>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</si>
  <si>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</si>
  <si>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</si>
  <si>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</si>
  <si>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</si>
  <si>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</si>
  <si>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</si>
  <si>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</si>
  <si>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Гр.5&gt;=Гр.7</t>
  </si>
  <si>
    <t>Гр.8&gt;=Гр.9</t>
  </si>
  <si>
    <t>Гр.10&gt;=Гр.11</t>
  </si>
  <si>
    <t>Межформенный контроль</t>
  </si>
  <si>
    <t>ОШИБКА!</t>
  </si>
  <si>
    <t>дуб</t>
  </si>
  <si>
    <t xml:space="preserve">   в том числе:
       кедр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</si>
  <si>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</si>
  <si>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</si>
  <si>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</si>
  <si>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комбинированного лесовосстановления</t>
  </si>
  <si>
    <t>25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</si>
  <si>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</si>
  <si>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</si>
  <si>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</si>
  <si>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</si>
  <si>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11-ОИП(Раздел 1)</t>
  </si>
  <si>
    <t>11-ОИП(Раздел 2)</t>
  </si>
  <si>
    <t>Порода</t>
  </si>
  <si>
    <t>Заготовка семян лесных растений, кг</t>
  </si>
  <si>
    <t>Выращивание стандартного посадочного материала, тыс. шт.</t>
  </si>
  <si>
    <t>на арендуемых лесных участках</t>
  </si>
  <si>
    <t xml:space="preserve">всего </t>
  </si>
  <si>
    <t>Гр.1&gt;=Гр.3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</si>
  <si>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</si>
  <si>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</si>
  <si>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</si>
  <si>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</si>
  <si>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</si>
  <si>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</si>
  <si>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</si>
  <si>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</si>
  <si>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</si>
  <si>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</si>
  <si>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</si>
  <si>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</si>
  <si>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</si>
  <si>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</si>
  <si>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содействия естественному возобновлению леса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</si>
  <si>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</si>
  <si>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</si>
  <si>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</si>
  <si>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</si>
  <si>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</si>
  <si>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</si>
  <si>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</si>
  <si>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</si>
  <si>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</si>
  <si>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</si>
  <si>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</si>
  <si>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</si>
  <si>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</si>
  <si>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</si>
  <si>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</si>
  <si>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</si>
  <si>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</si>
  <si>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</si>
  <si>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</si>
  <si>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</si>
  <si>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из строки 10: введено молодняков в категорию хозяйственно-ценных древесных насаждений</t>
  </si>
  <si>
    <t>из них за счет:
лесных культур</t>
  </si>
  <si>
    <t>Справочно: погибло не сомкнувшихся лесных культур - всего</t>
  </si>
  <si>
    <t>Раздел 4. Сведения об обороте репродуктивного материала лесных растений,
используемого для целей воспроизводства лесов и лесоразведения</t>
  </si>
  <si>
    <t>общая масса</t>
  </si>
  <si>
    <t>1 класс</t>
  </si>
  <si>
    <t>2 класс</t>
  </si>
  <si>
    <t>3 класс</t>
  </si>
  <si>
    <t>Посеяно семян, кг</t>
  </si>
  <si>
    <t>ель</t>
  </si>
  <si>
    <t>лиственница</t>
  </si>
  <si>
    <t>кедр (сосна кедровая)</t>
  </si>
  <si>
    <t>77</t>
  </si>
  <si>
    <t>в том числе по данным лиц, использующих леса, всего:
сосна</t>
  </si>
  <si>
    <t>сеянцев</t>
  </si>
  <si>
    <t>саженцев</t>
  </si>
  <si>
    <t>гр.14&gt;=гр.15</t>
  </si>
  <si>
    <t>гр.16&gt;=гр.17</t>
  </si>
  <si>
    <t>гр.11</t>
  </si>
  <si>
    <t>гр.12</t>
  </si>
  <si>
    <t>гр.13</t>
  </si>
  <si>
    <t>гр.14</t>
  </si>
  <si>
    <t>гр.15</t>
  </si>
  <si>
    <t>гр.16</t>
  </si>
  <si>
    <t>гр.17</t>
  </si>
  <si>
    <t>70</t>
  </si>
  <si>
    <t>1</t>
  </si>
  <si>
    <t>26</t>
  </si>
  <si>
    <t>стр.60 Раздел 4=
стр.1 Расшифровка</t>
  </si>
  <si>
    <t>стр.76 Раздел 4=
стр.20 Расшифровка</t>
  </si>
  <si>
    <t>Расшифровка показателя "Другие" по строке 60</t>
  </si>
  <si>
    <t>Расшифровка показателя "Другие" по строке 76</t>
  </si>
  <si>
    <t>нормаль-ные</t>
  </si>
  <si>
    <t>сортовые и улучшен-ные</t>
  </si>
  <si>
    <t>Высажено посадоч-ного материала на лесокуль-турной площади в отчетном году, тыс. шт.</t>
  </si>
  <si>
    <t>в том числе: масса семян 1 - 3 классов качеств</t>
  </si>
  <si>
    <t>в том числе: селекционной категории</t>
  </si>
  <si>
    <t>161103</t>
  </si>
  <si>
    <t>11-ОИП(Раздел 4)</t>
  </si>
  <si>
    <t>Ежеквартальная</t>
  </si>
  <si>
    <t>Гр.14&gt;=0</t>
  </si>
  <si>
    <t>в том числе посадочным материалом с закрытой корневой системой  
(из графы 1)</t>
  </si>
  <si>
    <t>в том числе из сортовых и улучшенных семян</t>
  </si>
  <si>
    <t>Гр.13&gt;=Гр.14</t>
  </si>
  <si>
    <t>Гр.13&gt;=Гр.15</t>
  </si>
  <si>
    <t>Гр.1&gt;=Гр.4</t>
  </si>
  <si>
    <t>Гр.4&gt;=Гр.5</t>
  </si>
  <si>
    <t>Гр.4&gt;=Гр.6</t>
  </si>
  <si>
    <t>Гр.8&gt;=Гр.10</t>
  </si>
  <si>
    <t>Гр.12&gt;=Гр.13</t>
  </si>
  <si>
    <t xml:space="preserve">в том числе  с закрытой корневой системой (из графы 4) </t>
  </si>
  <si>
    <t>из 
из них сортовых и улучшенных семян</t>
  </si>
  <si>
    <t>в том числе по категориям площадей из гр 6</t>
  </si>
  <si>
    <t>в питомниках</t>
  </si>
  <si>
    <t>на лесокультурных площадях</t>
  </si>
  <si>
    <t>в том числе с закрытой корневой системой</t>
  </si>
  <si>
    <t>в том числе выращенных из сортовых и улучшенных семян</t>
  </si>
  <si>
    <t>гр.1&gt;=гр.5</t>
  </si>
  <si>
    <t>гр.12&gt;=гр.13</t>
  </si>
  <si>
    <t>гр.6&gt;=гр.9+гр.10</t>
  </si>
  <si>
    <t>Количество ошибок</t>
  </si>
  <si>
    <t>11-оип(раздел1)</t>
  </si>
  <si>
    <t>11-оип(раздел2)</t>
  </si>
  <si>
    <t>11-ОИП(раздел3)</t>
  </si>
  <si>
    <t xml:space="preserve"> Расшифровка сведений об обороте репродуктивного материала лесных растений по другим породам, используемого для целей воспроизводства лесов и лесоразведения</t>
  </si>
  <si>
    <t>Наличие хранящихся партий семян в страховых фондах, в том числе в фондах лиц, использующих леса, кг</t>
  </si>
  <si>
    <t>Год</t>
  </si>
  <si>
    <t>Раздел 5. Сведения о "компенсационном" лесовосстановлении и лесоразведении</t>
  </si>
  <si>
    <t>в том числе</t>
  </si>
  <si>
    <t>При переводе земель лесного фонда в земли иных категорий, в том числе без принятия решения о переводе земельных участков из состава земель лесного фонда в земли иных категорий, за исключением перевода земель лесного фонда в земли особо охраняемых территорий и объектов в целях создания особо охраняемых природных территорий федерального значения или в земли обороны и безопасности в целях обеспечения обороны страны и безопасности государства</t>
  </si>
  <si>
    <t xml:space="preserve">Площадь земель, на которых проведено компенсационное лесовосстановление или лесоразведение, га </t>
  </si>
  <si>
    <t>искусственное лесовосстановление</t>
  </si>
  <si>
    <t>из них</t>
  </si>
  <si>
    <t>сеянцы - всего</t>
  </si>
  <si>
    <t>саженцы - всего</t>
  </si>
  <si>
    <t>с открытой корневой системой</t>
  </si>
  <si>
    <t>с закрытой корневой системой</t>
  </si>
  <si>
    <t>комбинированное лесовосстановление</t>
  </si>
  <si>
    <t>лесоразведение</t>
  </si>
  <si>
    <t>агротехнический уход за лесными растениями основных лесных древесных пород</t>
  </si>
  <si>
    <t>1-й год после посадки</t>
  </si>
  <si>
    <t>2-й год после посадки</t>
  </si>
  <si>
    <t>3-й год после посадки</t>
  </si>
  <si>
    <t>из них по обязательствам, наступившим в других сбъектах Российской Федерации</t>
  </si>
  <si>
    <t>и т.д.</t>
  </si>
  <si>
    <t>011</t>
  </si>
  <si>
    <t>021</t>
  </si>
  <si>
    <t>031</t>
  </si>
  <si>
    <t>041</t>
  </si>
  <si>
    <t>051</t>
  </si>
  <si>
    <t>061</t>
  </si>
  <si>
    <t>100</t>
  </si>
  <si>
    <t>(контактный телефон)</t>
  </si>
  <si>
    <t>Расшифровка сведений о закладке лесных культур по другим породам, 
заготовке семян лесных растений и выращивании посадочного материала</t>
  </si>
  <si>
    <r>
      <t>Другие</t>
    </r>
    <r>
      <rPr>
        <vertAlign val="superscript"/>
        <sz val="10"/>
        <rFont val="Arial Cyr"/>
        <family val="0"/>
      </rPr>
      <t xml:space="preserve">2 </t>
    </r>
  </si>
  <si>
    <t>11-ОИП(раздел 5)</t>
  </si>
  <si>
    <t>11-ОИП(раздел 4)</t>
  </si>
  <si>
    <t>* заполняется при наличии не переведенных культур старше 10 лет</t>
  </si>
  <si>
    <t>Гр.2&gt;=Гр.5</t>
  </si>
  <si>
    <t>Гр.3&gt;=Гр.6</t>
  </si>
  <si>
    <t>Гр.9&gt;=Гр.11</t>
  </si>
  <si>
    <t>гр.12&gt;=гр.14</t>
  </si>
  <si>
    <t>гр.13&gt;=гр.15</t>
  </si>
  <si>
    <r>
      <t>Площадь земель, по которым наступили обязательства по искусственному или комбинированному лесовосстановлению или лесоразведению (далее - компенсационное лесовосстановление или лесоразведение), га</t>
    </r>
    <r>
      <rPr>
        <vertAlign val="superscript"/>
        <sz val="10"/>
        <rFont val="Arial"/>
        <family val="2"/>
      </rPr>
      <t>4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</si>
  <si>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После исполнения обязательств по компенсационному лесовосстановлению или лесоразведению лицам, использующим леса в соответствии со статьями 43-46 Лесного кодекса Российской Федерации (Собрание законодательства Российской Федерации, 2006, №50, ст. 5278;2021, №27, ст. 5129; ст.5131), или лицами, в интересах которых осуществляется перевод земель лесного фонда в земли иных категорий, площадь исключается из отчета.</t>
    </r>
  </si>
  <si>
    <r>
      <rPr>
        <vertAlign val="superscript"/>
        <sz val="9"/>
        <color indexed="8"/>
        <rFont val="Arial"/>
        <family val="2"/>
      </rPr>
      <t>5</t>
    </r>
    <r>
      <rPr>
        <sz val="9"/>
        <color indexed="8"/>
        <rFont val="Arial"/>
        <family val="2"/>
      </rPr>
      <t>При использовании лесов в соответствии со статьями 43 - 46 Лесного кодекса Российской Федерации , а также в случае, предусмотренном подпунктом 3 части 3 статьи 73.1 Лесного кодекса Российской Федерации (Собрание законодательства Российской Федерации, 2006, №50, ст. 5278; 2021, №18, ст. 3056), за исключением случаев, при использовании лесов в соответствии с частью 5 статьи 43 и частью 4 статьи 45 Лесного кодекса Российской федерации (Собрание законодательства Российской Федерации, 2006, №50, ст. 5278; 2022, №1, ст. 14), а также при осуществлении геологического мзучения недр.</t>
    </r>
  </si>
  <si>
    <t>Должностное лицо, ответственное за составление формы</t>
  </si>
  <si>
    <r>
      <t>При использовании лесов</t>
    </r>
    <r>
      <rPr>
        <vertAlign val="superscript"/>
        <sz val="10"/>
        <rFont val="Arial"/>
        <family val="2"/>
      </rPr>
      <t>5</t>
    </r>
  </si>
  <si>
    <t>Утверждена приказом 
Минприроды России
от 01.03.2022 № 144</t>
  </si>
  <si>
    <t>Раздел 1. Сведения об отнесении земель, предназначенных для лесовосстановления,
 к землям, на которых расположены леса</t>
  </si>
  <si>
    <t>Отнесено земель, предназначенных для лесовосстановления, к землям, на которых расположены леса, - всего</t>
  </si>
  <si>
    <t>Раздел 2. Сведения об изменении лесных культур  последнего десятилетия
по состоянию закладки лесных культур последнего десятилетия</t>
  </si>
  <si>
    <t>в том числе по причинам списания из гр.5</t>
  </si>
  <si>
    <t>стр.21 гр.1 формы 11-ОИП (Раздел 1) = стр.20 гр.13 формы 11-ОИП (раздел 2)</t>
  </si>
  <si>
    <t>Искусственное лесовосстановление и лесоразведение, га</t>
  </si>
  <si>
    <t>в том числе из сортового и улучшенного посадочного (посевного) материала</t>
  </si>
  <si>
    <t>в том числе сортовых и улучшенных семян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</si>
  <si>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"Искусственное лесовосстановление,лесоразведение",  "Заготовка семян лесных растений ",  "Выращивание стандартного посадочного материала", то данный показатель расшифровывается по составу пород.</t>
    </r>
  </si>
  <si>
    <t>Наличие хранящихся партий семян в фондах, в том числе в фондах лиц, использующих леса, кг</t>
  </si>
  <si>
    <t>Наличие стандартного посадочного материала в лесных питомниках, тыс. шт.</t>
  </si>
  <si>
    <r>
      <t xml:space="preserve">в том числе выращен-ных из 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сортовых и улучшенных семян</t>
    </r>
  </si>
  <si>
    <r>
      <t>Другие</t>
    </r>
    <r>
      <rPr>
        <vertAlign val="superscript"/>
        <sz val="10"/>
        <rFont val="Arial Cyr"/>
        <family val="0"/>
      </rPr>
      <t>3</t>
    </r>
  </si>
  <si>
    <r>
      <t>другие</t>
    </r>
    <r>
      <rPr>
        <vertAlign val="superscript"/>
        <sz val="10"/>
        <rFont val="Arial Cyr"/>
        <family val="0"/>
      </rPr>
      <t>3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</si>
  <si>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При  условии,  когда значение показателя "Другие" в графе "Порода" составляет  более  50%  в  общей  сумме  по показателям "Наличие хранящихся партий  семян в фондах, в том числе фондах лиц, использующих леса", "Посеяно семян", "Высажено посадочного  материала на лесокультурной площади в отчетном году", "Наличие стандартного  посадочного  материала  в  лесных питомниках",  то данный показатель расшифровывается по составу пород.
</t>
    </r>
  </si>
  <si>
    <t>Наличие стандартного посадочного материала в питомниках, тыс. шт.</t>
  </si>
  <si>
    <t>погодные и почвенно-климатические факторы</t>
  </si>
  <si>
    <t>лесные пожары</t>
  </si>
  <si>
    <t>повреждение дикими животными</t>
  </si>
  <si>
    <t>антропогенные факторы</t>
  </si>
  <si>
    <t>Из общей площади числящихся лесных культур заложено на землях, на которых расположены леса, га</t>
  </si>
  <si>
    <t>из них заложенных на землях, на которых расположены леса</t>
  </si>
  <si>
    <t>Отнесено земель, с созданными лесными культурами, к землям, на которых расположены леса, га</t>
  </si>
  <si>
    <t>Площади культур, не отнесенных к землям, на которых расположены леса, га</t>
  </si>
  <si>
    <t xml:space="preserve">в том числе закрытой корневой системой из графы 13 </t>
  </si>
  <si>
    <t>в том числе закрытой корневой системой из графы 13</t>
  </si>
  <si>
    <t>в том числе по категориям площадей из гр. 6</t>
  </si>
  <si>
    <t>(наименование лесничества)</t>
  </si>
  <si>
    <t>(квартал (кварталы) год)</t>
  </si>
  <si>
    <t>адрес
назв.
УЛ 
(r/c)</t>
  </si>
  <si>
    <t>стр.10 &gt;= стр.71</t>
  </si>
  <si>
    <t>стр.20 &gt;= стр.72</t>
  </si>
  <si>
    <t>стр.30 &gt;= стр.73</t>
  </si>
  <si>
    <t>стр.40 &gt;= стр.74</t>
  </si>
  <si>
    <t>стр.50 &gt;= стр.75</t>
  </si>
  <si>
    <t>стр.60 &gt;= стр.76</t>
  </si>
  <si>
    <t>стр.70 &gt;= стр.77</t>
  </si>
  <si>
    <t>11-ОИП(Раздел 5)</t>
  </si>
  <si>
    <t>161104</t>
  </si>
  <si>
    <t>Гр.14&gt;=Гр.15</t>
  </si>
  <si>
    <t>Гр.10</t>
  </si>
  <si>
    <t>Гр.11</t>
  </si>
  <si>
    <t>Гр.12</t>
  </si>
  <si>
    <t>Гр.13</t>
  </si>
  <si>
    <t>Гр.14</t>
  </si>
  <si>
    <t>Гр.15</t>
  </si>
  <si>
    <t>Гр.16</t>
  </si>
  <si>
    <t>из 
из них сортовых и улучшен-ных семян</t>
  </si>
  <si>
    <t>(фамилия, имя, отчество (при наличии))</t>
  </si>
  <si>
    <t>гр.6=гр.9+гр.10</t>
  </si>
  <si>
    <t xml:space="preserve">стр.11 гр.1 формы 11-ОИП (Раздел 2) = стр.11 гр.1 формы 11-ОИП (Раздел 3)
</t>
  </si>
  <si>
    <t>стр.1 &gt;= стр.20</t>
  </si>
  <si>
    <t>стр.2 &gt;= стр.21</t>
  </si>
  <si>
    <t>стр.3 &gt;= стр.22</t>
  </si>
  <si>
    <t>стр.4 &gt;= стр.23</t>
  </si>
  <si>
    <t>стр.5 &gt;= стр.24</t>
  </si>
  <si>
    <t>стр.6 &gt;= стр.25</t>
  </si>
  <si>
    <t>стр.7 &gt;= стр.26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</si>
  <si>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</si>
  <si>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</si>
  <si>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</si>
  <si>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</si>
  <si>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</si>
  <si>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</si>
  <si>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</si>
  <si>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</si>
  <si>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</si>
  <si>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</si>
  <si>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</si>
  <si>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</si>
  <si>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32</t>
  </si>
  <si>
    <t>33</t>
  </si>
  <si>
    <t>34</t>
  </si>
  <si>
    <t>35</t>
  </si>
  <si>
    <t>36</t>
  </si>
  <si>
    <t>37</t>
  </si>
  <si>
    <t>38</t>
  </si>
  <si>
    <t>стр.10&gt;=
стр.21+стр.22+стр.23+стр.24</t>
  </si>
  <si>
    <t>Гр.17</t>
  </si>
  <si>
    <t>Гр.18</t>
  </si>
  <si>
    <t>Гр.19</t>
  </si>
  <si>
    <t>стр.01&gt;=стр.011</t>
  </si>
  <si>
    <t>стр.02&gt;=стр.021</t>
  </si>
  <si>
    <t>стр.03&gt;=стр.031</t>
  </si>
  <si>
    <t>стр.04&gt;=стр.041</t>
  </si>
  <si>
    <t>стр.06&gt;=стр.061</t>
  </si>
  <si>
    <t>стр.30 гр.1 формы 11-ОИП (Раздел 1) = стр.20 гр.6 формы 11-ОИП (раздел 2)</t>
  </si>
  <si>
    <t>стр.05&gt;=стр.051</t>
  </si>
  <si>
    <t>v2023.3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</si>
</sst>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_ ;[Red]\-#,##0.0\ 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[Red]\-#,##0.00\ "/>
    <numFmt numFmtId="178" formatCode="[$-FC19]d\ mmmm\ yyyy\ &quot;г.&quot;"/>
    <numFmt numFmtId="179" formatCode="0.000"/>
    <numFmt numFmtId="180" formatCode="#,##0.000_ ;[Red]\-#,##0.000\ "/>
    <numFmt numFmtId="181" formatCode="#,##0.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Arial 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8"/>
      <name val="Arial Cyr"/>
      <family val="2"/>
    </font>
    <font>
      <b/>
      <sz val="8"/>
      <color indexed="10"/>
      <name val="Arial Cyr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 Cyr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 Cyr"/>
      <family val="2"/>
    </font>
    <font>
      <b/>
      <sz val="12"/>
      <color rgb="FF0000FF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28" fillId="25" borderId="0" applyNumberFormat="0" applyBorder="0" applyAlignment="0" applyProtection="0"/>
    <xf numFmtId="0" fontId="69" fillId="26" borderId="0" applyNumberFormat="0" applyBorder="0" applyAlignment="0" applyProtection="0"/>
    <xf numFmtId="0" fontId="28" fillId="17" borderId="0" applyNumberFormat="0" applyBorder="0" applyAlignment="0" applyProtection="0"/>
    <xf numFmtId="0" fontId="69" fillId="27" borderId="0" applyNumberFormat="0" applyBorder="0" applyAlignment="0" applyProtection="0"/>
    <xf numFmtId="0" fontId="28" fillId="19" borderId="0" applyNumberFormat="0" applyBorder="0" applyAlignment="0" applyProtection="0"/>
    <xf numFmtId="0" fontId="69" fillId="28" borderId="0" applyNumberFormat="0" applyBorder="0" applyAlignment="0" applyProtection="0"/>
    <xf numFmtId="0" fontId="28" fillId="29" borderId="0" applyNumberFormat="0" applyBorder="0" applyAlignment="0" applyProtection="0"/>
    <xf numFmtId="0" fontId="69" fillId="30" borderId="0" applyNumberFormat="0" applyBorder="0" applyAlignment="0" applyProtection="0"/>
    <xf numFmtId="0" fontId="28" fillId="31" borderId="0" applyNumberFormat="0" applyBorder="0" applyAlignment="0" applyProtection="0"/>
    <xf numFmtId="0" fontId="69" fillId="32" borderId="0" applyNumberFormat="0" applyBorder="0" applyAlignment="0" applyProtection="0"/>
    <xf numFmtId="0" fontId="28" fillId="33" borderId="0" applyNumberFormat="0" applyBorder="0" applyAlignment="0" applyProtection="0"/>
    <xf numFmtId="0" fontId="69" fillId="34" borderId="0" applyNumberFormat="0" applyBorder="0" applyAlignment="0" applyProtection="0"/>
    <xf numFmtId="0" fontId="28" fillId="35" borderId="0" applyNumberFormat="0" applyBorder="0" applyAlignment="0" applyProtection="0"/>
    <xf numFmtId="0" fontId="69" fillId="36" borderId="0" applyNumberFormat="0" applyBorder="0" applyAlignment="0" applyProtection="0"/>
    <xf numFmtId="0" fontId="28" fillId="37" borderId="0" applyNumberFormat="0" applyBorder="0" applyAlignment="0" applyProtection="0"/>
    <xf numFmtId="0" fontId="69" fillId="38" borderId="0" applyNumberFormat="0" applyBorder="0" applyAlignment="0" applyProtection="0"/>
    <xf numFmtId="0" fontId="28" fillId="39" borderId="0" applyNumberFormat="0" applyBorder="0" applyAlignment="0" applyProtection="0"/>
    <xf numFmtId="0" fontId="69" fillId="40" borderId="0" applyNumberFormat="0" applyBorder="0" applyAlignment="0" applyProtection="0"/>
    <xf numFmtId="0" fontId="28" fillId="29" borderId="0" applyNumberFormat="0" applyBorder="0" applyAlignment="0" applyProtection="0"/>
    <xf numFmtId="0" fontId="69" fillId="41" borderId="0" applyNumberFormat="0" applyBorder="0" applyAlignment="0" applyProtection="0"/>
    <xf numFmtId="0" fontId="28" fillId="31" borderId="0" applyNumberFormat="0" applyBorder="0" applyAlignment="0" applyProtection="0"/>
    <xf numFmtId="0" fontId="69" fillId="42" borderId="0" applyNumberFormat="0" applyBorder="0" applyAlignment="0" applyProtection="0"/>
    <xf numFmtId="0" fontId="28" fillId="43" borderId="0" applyNumberFormat="0" applyBorder="0" applyAlignment="0" applyProtection="0"/>
    <xf numFmtId="0" fontId="70" fillId="44" borderId="1" applyNumberFormat="0" applyAlignment="0" applyProtection="0"/>
    <xf numFmtId="0" fontId="29" fillId="13" borderId="2" applyNumberFormat="0" applyAlignment="0" applyProtection="0"/>
    <xf numFmtId="0" fontId="71" fillId="45" borderId="3" applyNumberFormat="0" applyAlignment="0" applyProtection="0"/>
    <xf numFmtId="0" fontId="30" fillId="46" borderId="4" applyNumberFormat="0" applyAlignment="0" applyProtection="0"/>
    <xf numFmtId="0" fontId="72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3" fillId="0" borderId="5" applyNumberFormat="0" applyFill="0" applyAlignment="0" applyProtection="0"/>
    <xf numFmtId="0" fontId="32" fillId="0" borderId="6" applyNumberFormat="0" applyFill="0" applyAlignment="0" applyProtection="0"/>
    <xf numFmtId="0" fontId="74" fillId="0" borderId="7" applyNumberFormat="0" applyFill="0" applyAlignment="0" applyProtection="0"/>
    <xf numFmtId="0" fontId="33" fillId="0" borderId="8" applyNumberFormat="0" applyFill="0" applyAlignment="0" applyProtection="0"/>
    <xf numFmtId="0" fontId="75" fillId="0" borderId="9" applyNumberFormat="0" applyFill="0" applyAlignment="0" applyProtection="0"/>
    <xf numFmtId="0" fontId="3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35" fillId="0" borderId="12" applyNumberFormat="0" applyFill="0" applyAlignment="0" applyProtection="0"/>
    <xf numFmtId="0" fontId="77" fillId="47" borderId="13" applyNumberFormat="0" applyAlignment="0" applyProtection="0"/>
    <xf numFmtId="0" fontId="36" fillId="48" borderId="14" applyNumberFormat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9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80" fillId="51" borderId="0" applyNumberFormat="0" applyBorder="0" applyAlignment="0" applyProtection="0"/>
    <xf numFmtId="0" fontId="39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82" fillId="0" borderId="17" applyNumberFormat="0" applyFill="0" applyAlignment="0" applyProtection="0"/>
    <xf numFmtId="0" fontId="41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4" fillId="54" borderId="0" applyNumberFormat="0" applyBorder="0" applyAlignment="0" applyProtection="0"/>
    <xf numFmtId="0" fontId="43" fillId="7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0" borderId="0" xfId="115">
      <alignment/>
      <protection/>
    </xf>
    <xf numFmtId="0" fontId="0" fillId="0" borderId="0" xfId="99">
      <alignment/>
      <protection/>
    </xf>
    <xf numFmtId="172" fontId="4" fillId="55" borderId="19" xfId="90" applyNumberFormat="1" applyFont="1" applyFill="1" applyBorder="1" applyAlignment="1" applyProtection="1">
      <alignment/>
      <protection/>
    </xf>
    <xf numFmtId="172" fontId="17" fillId="55" borderId="19" xfId="90" applyNumberFormat="1" applyFont="1" applyFill="1" applyBorder="1" applyAlignment="1" applyProtection="1">
      <alignment horizontal="right"/>
      <protection/>
    </xf>
    <xf numFmtId="172" fontId="4" fillId="56" borderId="19" xfId="99" applyNumberFormat="1" applyFont="1" applyFill="1" applyBorder="1" applyAlignment="1" applyProtection="1">
      <alignment horizontal="right"/>
      <protection locked="0"/>
    </xf>
    <xf numFmtId="172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0" fontId="2" fillId="56" borderId="0" xfId="90" applyFill="1">
      <alignment/>
      <protection/>
    </xf>
    <xf numFmtId="0" fontId="0" fillId="56" borderId="0" xfId="0" applyFill="1" applyAlignment="1">
      <alignment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2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172" fontId="4" fillId="56" borderId="19" xfId="90" applyNumberFormat="1" applyFont="1" applyFill="1" applyBorder="1" applyAlignment="1" applyProtection="1">
      <alignment horizontal="right"/>
      <protection locked="0"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85" fillId="56" borderId="19" xfId="99" applyFont="1" applyFill="1" applyBorder="1" applyAlignment="1">
      <alignment horizontal="center" vertical="center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85" fillId="56" borderId="19" xfId="99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/>
      <protection/>
    </xf>
    <xf numFmtId="49" fontId="5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 indent="1"/>
      <protection/>
    </xf>
    <xf numFmtId="0" fontId="4" fillId="56" borderId="19" xfId="99" applyFont="1" applyFill="1" applyBorder="1" applyAlignment="1">
      <alignment horizontal="left" wrapText="1" indent="1"/>
      <protection/>
    </xf>
    <xf numFmtId="0" fontId="0" fillId="56" borderId="0" xfId="99" applyFill="1" applyBorder="1">
      <alignment/>
      <protection/>
    </xf>
    <xf numFmtId="0" fontId="9" fillId="56" borderId="0" xfId="90" applyFont="1" applyFill="1" applyBorder="1" applyAlignment="1">
      <alignment vertical="center" wrapText="1"/>
      <protection/>
    </xf>
    <xf numFmtId="0" fontId="3" fillId="56" borderId="21" xfId="90" applyFont="1" applyFill="1" applyBorder="1" applyAlignment="1">
      <alignment vertical="top" wrapText="1"/>
      <protection/>
    </xf>
    <xf numFmtId="0" fontId="5" fillId="56" borderId="19" xfId="90" applyFont="1" applyFill="1" applyBorder="1" applyAlignment="1">
      <alignment horizontal="left" wrapText="1" indent="1"/>
      <protection/>
    </xf>
    <xf numFmtId="172" fontId="17" fillId="55" borderId="19" xfId="91" applyNumberFormat="1" applyFont="1" applyFill="1" applyBorder="1" applyAlignment="1">
      <alignment vertical="center"/>
      <protection/>
    </xf>
    <xf numFmtId="172" fontId="4" fillId="56" borderId="19" xfId="99" applyNumberFormat="1" applyFont="1" applyFill="1" applyBorder="1" applyAlignment="1" applyProtection="1">
      <alignment vertical="center"/>
      <protection locked="0"/>
    </xf>
    <xf numFmtId="0" fontId="24" fillId="56" borderId="19" xfId="90" applyNumberFormat="1" applyFont="1" applyFill="1" applyBorder="1" applyAlignment="1" applyProtection="1">
      <alignment horizontal="left" wrapText="1"/>
      <protection locked="0"/>
    </xf>
    <xf numFmtId="0" fontId="2" fillId="56" borderId="19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19" fillId="56" borderId="0" xfId="0" applyFont="1" applyFill="1" applyBorder="1" applyAlignment="1">
      <alignment horizontal="center" vertical="top"/>
    </xf>
    <xf numFmtId="49" fontId="86" fillId="56" borderId="0" xfId="90" applyNumberFormat="1" applyFont="1" applyFill="1" applyBorder="1" applyAlignment="1" applyProtection="1">
      <alignment wrapText="1"/>
      <protection/>
    </xf>
    <xf numFmtId="0" fontId="2" fillId="57" borderId="19" xfId="90" applyFont="1" applyFill="1" applyBorder="1" applyAlignment="1">
      <alignment horizontal="center" vertical="center" wrapText="1"/>
      <protection/>
    </xf>
    <xf numFmtId="0" fontId="2" fillId="57" borderId="0" xfId="90" applyFont="1" applyFill="1" applyBorder="1" applyAlignment="1">
      <alignment horizontal="center" vertical="top"/>
      <protection/>
    </xf>
    <xf numFmtId="0" fontId="2" fillId="57" borderId="0" xfId="90" applyFill="1">
      <alignment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0" fontId="14" fillId="56" borderId="0" xfId="99" applyFont="1" applyFill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168" fontId="87" fillId="56" borderId="0" xfId="90" applyNumberFormat="1" applyFont="1" applyFill="1">
      <alignment/>
      <protection/>
    </xf>
    <xf numFmtId="0" fontId="5" fillId="57" borderId="0" xfId="91" applyFont="1" applyFill="1" applyBorder="1" applyAlignment="1">
      <alignment vertical="center" wrapText="1"/>
      <protection/>
    </xf>
    <xf numFmtId="0" fontId="24" fillId="0" borderId="19" xfId="90" applyNumberFormat="1" applyFont="1" applyFill="1" applyBorder="1" applyAlignment="1">
      <alignment horizontal="center" wrapText="1"/>
      <protection/>
    </xf>
    <xf numFmtId="49" fontId="24" fillId="0" borderId="19" xfId="90" applyNumberFormat="1" applyFont="1" applyFill="1" applyBorder="1" applyAlignment="1">
      <alignment horizontal="center" wrapText="1"/>
      <protection/>
    </xf>
    <xf numFmtId="172" fontId="0" fillId="0" borderId="0" xfId="0" applyNumberFormat="1" applyAlignment="1">
      <alignment/>
    </xf>
    <xf numFmtId="0" fontId="0" fillId="57" borderId="0" xfId="99" applyFill="1">
      <alignment/>
      <protection/>
    </xf>
    <xf numFmtId="0" fontId="19" fillId="56" borderId="0" xfId="91" applyFont="1" applyFill="1" applyBorder="1" applyAlignment="1">
      <alignment horizontal="center" vertical="top"/>
      <protection/>
    </xf>
    <xf numFmtId="0" fontId="88" fillId="56" borderId="0" xfId="0" applyFont="1" applyFill="1" applyAlignment="1">
      <alignment/>
    </xf>
    <xf numFmtId="0" fontId="88" fillId="0" borderId="0" xfId="0" applyFont="1" applyAlignment="1">
      <alignment/>
    </xf>
    <xf numFmtId="0" fontId="2" fillId="56" borderId="0" xfId="90" applyFont="1" applyFill="1" applyBorder="1" applyAlignment="1" applyProtection="1">
      <alignment horizontal="center" vertical="top" wrapText="1"/>
      <protection/>
    </xf>
    <xf numFmtId="0" fontId="2" fillId="0" borderId="0" xfId="90" applyFont="1">
      <alignment/>
      <protection/>
    </xf>
    <xf numFmtId="0" fontId="53" fillId="56" borderId="0" xfId="90" applyFont="1" applyFill="1" applyBorder="1" applyAlignment="1">
      <alignment vertical="center" wrapText="1"/>
      <protection/>
    </xf>
    <xf numFmtId="0" fontId="53" fillId="56" borderId="0" xfId="90" applyFont="1" applyFill="1" applyBorder="1" applyAlignment="1">
      <alignment horizontal="center" wrapText="1"/>
      <protection/>
    </xf>
    <xf numFmtId="49" fontId="54" fillId="56" borderId="0" xfId="90" applyNumberFormat="1" applyFont="1" applyFill="1" applyBorder="1" applyAlignment="1" applyProtection="1">
      <alignment horizontal="right" wrapText="1"/>
      <protection/>
    </xf>
    <xf numFmtId="0" fontId="54" fillId="56" borderId="0" xfId="90" applyFont="1" applyFill="1" applyBorder="1" applyAlignment="1">
      <alignment horizontal="left" wrapText="1"/>
      <protection/>
    </xf>
    <xf numFmtId="49" fontId="89" fillId="56" borderId="0" xfId="90" applyNumberFormat="1" applyFont="1" applyFill="1" applyBorder="1" applyAlignment="1" applyProtection="1">
      <alignment wrapText="1"/>
      <protection/>
    </xf>
    <xf numFmtId="0" fontId="2" fillId="57" borderId="0" xfId="91" applyFont="1" applyFill="1">
      <alignment/>
      <protection/>
    </xf>
    <xf numFmtId="0" fontId="88" fillId="0" borderId="0" xfId="0" applyFont="1" applyAlignment="1">
      <alignment horizontal="left"/>
    </xf>
    <xf numFmtId="0" fontId="2" fillId="57" borderId="0" xfId="90" applyFont="1" applyFill="1">
      <alignment/>
      <protection/>
    </xf>
    <xf numFmtId="0" fontId="90" fillId="0" borderId="19" xfId="0" applyFont="1" applyBorder="1" applyAlignment="1">
      <alignment horizontal="center"/>
    </xf>
    <xf numFmtId="2" fontId="85" fillId="55" borderId="19" xfId="0" applyNumberFormat="1" applyFont="1" applyFill="1" applyBorder="1" applyAlignment="1">
      <alignment/>
    </xf>
    <xf numFmtId="0" fontId="85" fillId="0" borderId="19" xfId="0" applyFont="1" applyBorder="1" applyAlignment="1">
      <alignment horizontal="center" vertical="center"/>
    </xf>
    <xf numFmtId="0" fontId="85" fillId="0" borderId="19" xfId="0" applyFont="1" applyBorder="1" applyAlignment="1">
      <alignment wrapText="1"/>
    </xf>
    <xf numFmtId="0" fontId="85" fillId="0" borderId="19" xfId="0" applyFont="1" applyBorder="1" applyAlignment="1">
      <alignment horizontal="center"/>
    </xf>
    <xf numFmtId="0" fontId="85" fillId="0" borderId="19" xfId="0" applyFont="1" applyBorder="1" applyAlignment="1">
      <alignment/>
    </xf>
    <xf numFmtId="0" fontId="5" fillId="55" borderId="19" xfId="0" applyFont="1" applyFill="1" applyBorder="1" applyAlignment="1">
      <alignment/>
    </xf>
    <xf numFmtId="0" fontId="85" fillId="0" borderId="19" xfId="0" applyFont="1" applyFill="1" applyBorder="1" applyAlignment="1">
      <alignment horizontal="center" vertical="center"/>
    </xf>
    <xf numFmtId="0" fontId="4" fillId="56" borderId="19" xfId="90" applyFont="1" applyFill="1" applyBorder="1" applyAlignment="1">
      <alignment horizontal="center" vertical="center" wrapText="1"/>
      <protection/>
    </xf>
    <xf numFmtId="0" fontId="85" fillId="56" borderId="19" xfId="99" applyFont="1" applyFill="1" applyBorder="1" applyAlignment="1">
      <alignment horizontal="center" vertical="center"/>
      <protection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6" fillId="57" borderId="0" xfId="90" applyFont="1" applyFill="1" applyBorder="1" applyAlignment="1">
      <alignment horizontal="justify" vertical="center" wrapText="1"/>
      <protection/>
    </xf>
    <xf numFmtId="0" fontId="21" fillId="56" borderId="0" xfId="90" applyFont="1" applyFill="1" applyBorder="1" applyAlignment="1" applyProtection="1">
      <alignment/>
      <protection/>
    </xf>
    <xf numFmtId="0" fontId="2" fillId="56" borderId="0" xfId="90" applyFont="1" applyFill="1" applyBorder="1" applyAlignment="1" applyProtection="1">
      <alignment vertical="top" wrapText="1"/>
      <protection/>
    </xf>
    <xf numFmtId="49" fontId="55" fillId="56" borderId="20" xfId="90" applyNumberFormat="1" applyFont="1" applyFill="1" applyBorder="1" applyAlignment="1" applyProtection="1">
      <alignment wrapText="1"/>
      <protection/>
    </xf>
    <xf numFmtId="49" fontId="85" fillId="0" borderId="19" xfId="0" applyNumberFormat="1" applyFont="1" applyBorder="1" applyAlignment="1">
      <alignment horizontal="center" vertical="center"/>
    </xf>
    <xf numFmtId="0" fontId="88" fillId="57" borderId="0" xfId="0" applyFont="1" applyFill="1" applyAlignment="1">
      <alignment/>
    </xf>
    <xf numFmtId="0" fontId="88" fillId="57" borderId="0" xfId="0" applyFont="1" applyFill="1" applyAlignment="1" applyProtection="1">
      <alignment/>
      <protection/>
    </xf>
    <xf numFmtId="0" fontId="88" fillId="57" borderId="0" xfId="0" applyFont="1" applyFill="1" applyAlignment="1" applyProtection="1">
      <alignment horizontal="left"/>
      <protection/>
    </xf>
    <xf numFmtId="0" fontId="2" fillId="57" borderId="0" xfId="91" applyFont="1" applyFill="1" applyProtection="1">
      <alignment/>
      <protection/>
    </xf>
    <xf numFmtId="49" fontId="2" fillId="57" borderId="0" xfId="91" applyNumberFormat="1" applyFont="1" applyFill="1" applyBorder="1" applyAlignment="1" applyProtection="1">
      <alignment horizontal="center" wrapText="1"/>
      <protection/>
    </xf>
    <xf numFmtId="0" fontId="3" fillId="57" borderId="0" xfId="90" applyFont="1" applyFill="1" applyBorder="1" applyAlignment="1" applyProtection="1">
      <alignment horizontal="center" vertical="top" wrapText="1"/>
      <protection/>
    </xf>
    <xf numFmtId="0" fontId="88" fillId="57" borderId="22" xfId="0" applyFont="1" applyFill="1" applyBorder="1" applyAlignment="1">
      <alignment/>
    </xf>
    <xf numFmtId="0" fontId="6" fillId="57" borderId="0" xfId="0" applyFont="1" applyFill="1" applyAlignment="1">
      <alignment vertical="top" wrapText="1"/>
    </xf>
    <xf numFmtId="0" fontId="88" fillId="57" borderId="0" xfId="0" applyFont="1" applyFill="1" applyAlignment="1">
      <alignment horizontal="left"/>
    </xf>
    <xf numFmtId="0" fontId="91" fillId="57" borderId="0" xfId="0" applyFont="1" applyFill="1" applyAlignment="1">
      <alignment wrapText="1"/>
    </xf>
    <xf numFmtId="0" fontId="53" fillId="57" borderId="0" xfId="90" applyFont="1" applyFill="1" applyBorder="1" applyAlignment="1">
      <alignment vertical="center" wrapText="1"/>
      <protection/>
    </xf>
    <xf numFmtId="0" fontId="53" fillId="57" borderId="0" xfId="90" applyFont="1" applyFill="1" applyBorder="1" applyAlignment="1">
      <alignment horizontal="center" wrapText="1"/>
      <protection/>
    </xf>
    <xf numFmtId="0" fontId="21" fillId="57" borderId="0" xfId="90" applyFont="1" applyFill="1" applyBorder="1" applyAlignment="1" applyProtection="1">
      <alignment/>
      <protection/>
    </xf>
    <xf numFmtId="0" fontId="2" fillId="57" borderId="0" xfId="90" applyFont="1" applyFill="1" applyBorder="1" applyAlignment="1" applyProtection="1">
      <alignment vertical="top" wrapText="1"/>
      <protection/>
    </xf>
    <xf numFmtId="0" fontId="2" fillId="57" borderId="0" xfId="90" applyFont="1" applyFill="1" applyBorder="1" applyAlignment="1" applyProtection="1">
      <alignment horizontal="center" vertical="top" wrapText="1"/>
      <protection/>
    </xf>
    <xf numFmtId="49" fontId="2" fillId="0" borderId="19" xfId="90" applyNumberFormat="1" applyFont="1" applyFill="1" applyBorder="1" applyAlignment="1">
      <alignment horizontal="center" vertical="center" wrapText="1"/>
      <protection/>
    </xf>
    <xf numFmtId="49" fontId="90" fillId="55" borderId="19" xfId="0" applyNumberFormat="1" applyFont="1" applyFill="1" applyBorder="1" applyAlignment="1">
      <alignment horizontal="center" vertical="center"/>
    </xf>
    <xf numFmtId="0" fontId="7" fillId="56" borderId="0" xfId="90" applyFont="1" applyFill="1" applyBorder="1" applyAlignment="1">
      <alignment horizontal="left" wrapText="1"/>
      <protection/>
    </xf>
    <xf numFmtId="0" fontId="2" fillId="56" borderId="0" xfId="90" applyFont="1" applyFill="1">
      <alignment/>
      <protection/>
    </xf>
    <xf numFmtId="0" fontId="63" fillId="56" borderId="0" xfId="0" applyFont="1" applyFill="1" applyAlignment="1">
      <alignment/>
    </xf>
    <xf numFmtId="0" fontId="7" fillId="56" borderId="20" xfId="90" applyNumberFormat="1" applyFont="1" applyFill="1" applyBorder="1" applyAlignment="1" applyProtection="1">
      <alignment horizontal="right"/>
      <protection locked="0"/>
    </xf>
    <xf numFmtId="0" fontId="7" fillId="56" borderId="20" xfId="90" applyNumberFormat="1" applyFont="1" applyFill="1" applyBorder="1" applyAlignment="1" applyProtection="1">
      <alignment horizontal="center" wrapText="1"/>
      <protection locked="0"/>
    </xf>
    <xf numFmtId="49" fontId="59" fillId="56" borderId="0" xfId="90" applyNumberFormat="1" applyFont="1" applyFill="1" applyBorder="1" applyAlignment="1" applyProtection="1">
      <alignment wrapText="1"/>
      <protection/>
    </xf>
    <xf numFmtId="0" fontId="2" fillId="0" borderId="19" xfId="90" applyFont="1" applyFill="1" applyBorder="1" applyAlignment="1">
      <alignment horizontal="center" vertical="center"/>
      <protection/>
    </xf>
    <xf numFmtId="0" fontId="7" fillId="57" borderId="0" xfId="90" applyFont="1" applyFill="1" applyBorder="1" applyAlignment="1">
      <alignment horizontal="left" wrapText="1"/>
      <protection/>
    </xf>
    <xf numFmtId="0" fontId="4" fillId="0" borderId="19" xfId="99" applyFont="1" applyFill="1" applyBorder="1" applyAlignment="1">
      <alignment horizontal="center" vertical="center" wrapText="1"/>
      <protection/>
    </xf>
    <xf numFmtId="0" fontId="50" fillId="0" borderId="0" xfId="99" applyFont="1" applyFill="1" applyAlignment="1">
      <alignment horizontal="center" vertical="center" wrapText="1"/>
      <protection/>
    </xf>
    <xf numFmtId="172" fontId="4" fillId="0" borderId="19" xfId="99" applyNumberFormat="1" applyFont="1" applyFill="1" applyBorder="1" applyAlignment="1" applyProtection="1">
      <alignment horizontal="right"/>
      <protection locked="0"/>
    </xf>
    <xf numFmtId="0" fontId="50" fillId="0" borderId="19" xfId="99" applyFont="1" applyFill="1" applyBorder="1" applyAlignment="1">
      <alignment horizontal="center" vertical="center" wrapText="1"/>
      <protection/>
    </xf>
    <xf numFmtId="0" fontId="4" fillId="0" borderId="19" xfId="99" applyFont="1" applyFill="1" applyBorder="1" applyAlignment="1">
      <alignment horizontal="center" wrapText="1"/>
      <protection/>
    </xf>
    <xf numFmtId="0" fontId="17" fillId="0" borderId="19" xfId="99" applyFont="1" applyFill="1" applyBorder="1" applyAlignment="1">
      <alignment wrapText="1"/>
      <protection/>
    </xf>
    <xf numFmtId="0" fontId="17" fillId="0" borderId="19" xfId="99" applyFont="1" applyFill="1" applyBorder="1" applyAlignment="1">
      <alignment horizontal="center" wrapText="1"/>
      <protection/>
    </xf>
    <xf numFmtId="0" fontId="4" fillId="0" borderId="19" xfId="99" applyFont="1" applyFill="1" applyBorder="1" applyAlignment="1" applyProtection="1">
      <alignment wrapText="1"/>
      <protection locked="0"/>
    </xf>
    <xf numFmtId="49" fontId="4" fillId="0" borderId="19" xfId="90" applyNumberFormat="1" applyFont="1" applyFill="1" applyBorder="1" applyAlignment="1">
      <alignment horizontal="center" wrapText="1"/>
      <protection/>
    </xf>
    <xf numFmtId="0" fontId="85" fillId="0" borderId="19" xfId="99" applyFont="1" applyFill="1" applyBorder="1" applyAlignment="1">
      <alignment horizontal="center" vertical="center"/>
      <protection/>
    </xf>
    <xf numFmtId="0" fontId="2" fillId="0" borderId="19" xfId="90" applyFont="1" applyFill="1" applyBorder="1" applyAlignment="1">
      <alignment horizontal="center" vertical="center" wrapText="1"/>
      <protection/>
    </xf>
    <xf numFmtId="0" fontId="4" fillId="0" borderId="19" xfId="90" applyFont="1" applyFill="1" applyBorder="1" applyAlignment="1">
      <alignment horizontal="center" vertical="center" wrapText="1"/>
      <protection/>
    </xf>
    <xf numFmtId="0" fontId="5" fillId="56" borderId="19" xfId="90" applyNumberFormat="1" applyFont="1" applyFill="1" applyBorder="1" applyAlignment="1">
      <alignment horizontal="left" wrapText="1"/>
      <protection/>
    </xf>
    <xf numFmtId="0" fontId="2" fillId="56" borderId="19" xfId="90" applyNumberFormat="1" applyFont="1" applyFill="1" applyBorder="1" applyAlignment="1">
      <alignment horizontal="left" wrapText="1" indent="1"/>
      <protection/>
    </xf>
    <xf numFmtId="49" fontId="2" fillId="57" borderId="19" xfId="90" applyNumberFormat="1" applyFont="1" applyFill="1" applyBorder="1" applyAlignment="1">
      <alignment horizontal="center" vertical="center" wrapText="1"/>
      <protection/>
    </xf>
    <xf numFmtId="0" fontId="4" fillId="57" borderId="19" xfId="90" applyFont="1" applyFill="1" applyBorder="1" applyAlignment="1">
      <alignment horizontal="center" vertical="center" wrapText="1"/>
      <protection/>
    </xf>
    <xf numFmtId="49" fontId="59" fillId="56" borderId="20" xfId="90" applyNumberFormat="1" applyFont="1" applyFill="1" applyBorder="1" applyAlignment="1" applyProtection="1">
      <alignment horizontal="center" wrapText="1"/>
      <protection/>
    </xf>
    <xf numFmtId="49" fontId="59" fillId="57" borderId="20" xfId="90" applyNumberFormat="1" applyFont="1" applyFill="1" applyBorder="1" applyAlignment="1" applyProtection="1">
      <alignment horizontal="center" wrapText="1"/>
      <protection/>
    </xf>
    <xf numFmtId="0" fontId="8" fillId="0" borderId="0" xfId="114" applyFont="1" applyAlignment="1">
      <alignment horizontal="center" wrapText="1"/>
      <protection/>
    </xf>
    <xf numFmtId="0" fontId="85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9" xfId="69" applyFill="1" applyBorder="1" applyAlignment="1" applyProtection="1">
      <alignment horizontal="center" vertical="center"/>
      <protection/>
    </xf>
    <xf numFmtId="168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12" borderId="19" xfId="0" applyFont="1" applyFill="1" applyBorder="1" applyAlignment="1" applyProtection="1">
      <alignment horizontal="center" vertical="center" wrapText="1"/>
      <protection/>
    </xf>
    <xf numFmtId="49" fontId="59" fillId="56" borderId="0" xfId="90" applyNumberFormat="1" applyFont="1" applyFill="1" applyBorder="1" applyAlignment="1" applyProtection="1">
      <alignment horizontal="right" wrapText="1"/>
      <protection/>
    </xf>
    <xf numFmtId="0" fontId="8" fillId="56" borderId="0" xfId="90" applyFont="1" applyFill="1" applyBorder="1" applyAlignment="1">
      <alignment horizontal="center" wrapText="1"/>
      <protection/>
    </xf>
    <xf numFmtId="0" fontId="3" fillId="56" borderId="0" xfId="90" applyFont="1" applyFill="1">
      <alignment/>
      <protection/>
    </xf>
    <xf numFmtId="0" fontId="8" fillId="56" borderId="0" xfId="90" applyFont="1" applyFill="1" applyBorder="1" applyAlignment="1">
      <alignment horizontal="right" wrapText="1"/>
      <protection/>
    </xf>
    <xf numFmtId="0" fontId="92" fillId="0" borderId="0" xfId="0" applyFont="1" applyAlignment="1">
      <alignment/>
    </xf>
    <xf numFmtId="0" fontId="3" fillId="0" borderId="0" xfId="90" applyFont="1">
      <alignment/>
      <protection/>
    </xf>
    <xf numFmtId="49" fontId="59" fillId="57" borderId="0" xfId="90" applyNumberFormat="1" applyFont="1" applyFill="1" applyBorder="1" applyAlignment="1" applyProtection="1">
      <alignment wrapText="1"/>
      <protection/>
    </xf>
    <xf numFmtId="0" fontId="92" fillId="57" borderId="0" xfId="99" applyFont="1" applyFill="1">
      <alignment/>
      <protection/>
    </xf>
    <xf numFmtId="0" fontId="92" fillId="56" borderId="0" xfId="99" applyFont="1" applyFill="1">
      <alignment/>
      <protection/>
    </xf>
    <xf numFmtId="0" fontId="92" fillId="0" borderId="0" xfId="99" applyFont="1">
      <alignment/>
      <protection/>
    </xf>
    <xf numFmtId="0" fontId="8" fillId="56" borderId="20" xfId="90" applyFont="1" applyFill="1" applyBorder="1" applyAlignment="1">
      <alignment horizontal="right" wrapText="1"/>
      <protection/>
    </xf>
    <xf numFmtId="0" fontId="92" fillId="56" borderId="0" xfId="0" applyFont="1" applyFill="1" applyAlignment="1">
      <alignment/>
    </xf>
    <xf numFmtId="0" fontId="92" fillId="57" borderId="0" xfId="0" applyFont="1" applyFill="1" applyAlignment="1">
      <alignment/>
    </xf>
    <xf numFmtId="0" fontId="3" fillId="57" borderId="0" xfId="90" applyFont="1" applyFill="1">
      <alignment/>
      <protection/>
    </xf>
    <xf numFmtId="0" fontId="93" fillId="57" borderId="0" xfId="0" applyFont="1" applyFill="1" applyAlignment="1">
      <alignment/>
    </xf>
    <xf numFmtId="0" fontId="93" fillId="0" borderId="0" xfId="0" applyFont="1" applyAlignment="1">
      <alignment/>
    </xf>
    <xf numFmtId="0" fontId="88" fillId="57" borderId="0" xfId="0" applyFont="1" applyFill="1" applyBorder="1" applyAlignment="1">
      <alignment/>
    </xf>
    <xf numFmtId="49" fontId="55" fillId="56" borderId="0" xfId="90" applyNumberFormat="1" applyFont="1" applyFill="1" applyBorder="1" applyAlignment="1" applyProtection="1">
      <alignment wrapText="1"/>
      <protection/>
    </xf>
    <xf numFmtId="0" fontId="4" fillId="58" borderId="19" xfId="115" applyFill="1" applyBorder="1" applyAlignment="1">
      <alignment horizontal="center" vertical="center" wrapText="1"/>
      <protection/>
    </xf>
    <xf numFmtId="49" fontId="4" fillId="0" borderId="19" xfId="115" applyNumberFormat="1" applyFont="1" applyBorder="1">
      <alignment/>
      <protection/>
    </xf>
    <xf numFmtId="0" fontId="4" fillId="0" borderId="19" xfId="115" applyBorder="1" applyAlignment="1">
      <alignment wrapText="1"/>
      <protection/>
    </xf>
    <xf numFmtId="0" fontId="4" fillId="0" borderId="19" xfId="115" applyBorder="1">
      <alignment/>
      <protection/>
    </xf>
    <xf numFmtId="0" fontId="8" fillId="0" borderId="0" xfId="114" applyFont="1" applyAlignment="1">
      <alignment horizontal="center"/>
      <protection/>
    </xf>
    <xf numFmtId="0" fontId="3" fillId="56" borderId="0" xfId="90" applyFont="1" applyFill="1" applyBorder="1" applyAlignment="1">
      <alignment horizontal="justify" vertical="center" wrapText="1"/>
      <protection/>
    </xf>
    <xf numFmtId="168" fontId="94" fillId="56" borderId="0" xfId="0" applyNumberFormat="1" applyFont="1" applyFill="1" applyAlignment="1">
      <alignment/>
    </xf>
    <xf numFmtId="2" fontId="85" fillId="0" borderId="19" xfId="0" applyNumberFormat="1" applyFont="1" applyBorder="1" applyAlignment="1" applyProtection="1">
      <alignment/>
      <protection locked="0"/>
    </xf>
    <xf numFmtId="0" fontId="2" fillId="56" borderId="19" xfId="90" applyFont="1" applyFill="1" applyBorder="1" applyAlignment="1">
      <alignment horizontal="center" vertical="center"/>
      <protection/>
    </xf>
    <xf numFmtId="49" fontId="59" fillId="56" borderId="20" xfId="90" applyNumberFormat="1" applyFont="1" applyFill="1" applyBorder="1" applyAlignment="1" applyProtection="1">
      <alignment horizontal="center" wrapText="1"/>
      <protection/>
    </xf>
    <xf numFmtId="0" fontId="85" fillId="56" borderId="19" xfId="99" applyFont="1" applyFill="1" applyBorder="1" applyAlignment="1">
      <alignment horizontal="center" vertical="center"/>
      <protection/>
    </xf>
    <xf numFmtId="0" fontId="26" fillId="56" borderId="0" xfId="90" applyFont="1" applyFill="1" applyBorder="1" applyAlignment="1">
      <alignment vertical="center"/>
      <protection/>
    </xf>
    <xf numFmtId="49" fontId="20" fillId="57" borderId="0" xfId="91" applyNumberFormat="1" applyFont="1" applyFill="1" applyAlignment="1">
      <alignment vertical="top"/>
      <protection/>
    </xf>
    <xf numFmtId="0" fontId="10" fillId="57" borderId="0" xfId="91" applyFont="1" applyFill="1" applyBorder="1" applyAlignment="1">
      <alignment horizontal="center" vertical="top"/>
      <protection/>
    </xf>
    <xf numFmtId="49" fontId="19" fillId="57" borderId="19" xfId="91" applyNumberFormat="1" applyFont="1" applyFill="1" applyBorder="1" applyAlignment="1">
      <alignment horizontal="center" vertical="top"/>
      <protection/>
    </xf>
    <xf numFmtId="49" fontId="19" fillId="57" borderId="19" xfId="90" applyNumberFormat="1" applyFont="1" applyFill="1" applyBorder="1" applyAlignment="1">
      <alignment horizontal="center" vertical="center"/>
      <protection/>
    </xf>
    <xf numFmtId="49" fontId="20" fillId="57" borderId="0" xfId="90" applyNumberFormat="1" applyFont="1" applyFill="1" applyAlignment="1">
      <alignment horizontal="center"/>
      <protection/>
    </xf>
    <xf numFmtId="0" fontId="2" fillId="57" borderId="0" xfId="91" applyFill="1" applyAlignment="1">
      <alignment horizontal="center" vertical="top" wrapText="1"/>
      <protection/>
    </xf>
    <xf numFmtId="0" fontId="2" fillId="57" borderId="0" xfId="91" applyFill="1" applyAlignment="1">
      <alignment horizontal="center" vertical="top"/>
      <protection/>
    </xf>
    <xf numFmtId="0" fontId="2" fillId="57" borderId="0" xfId="91" applyFill="1">
      <alignment/>
      <protection/>
    </xf>
    <xf numFmtId="0" fontId="11" fillId="57" borderId="0" xfId="91" applyFont="1" applyFill="1" applyAlignment="1">
      <alignment horizontal="center" readingOrder="2"/>
      <protection/>
    </xf>
    <xf numFmtId="0" fontId="10" fillId="57" borderId="0" xfId="90" applyFont="1" applyFill="1" applyBorder="1" applyAlignment="1">
      <alignment horizontal="center"/>
      <protection/>
    </xf>
    <xf numFmtId="0" fontId="22" fillId="57" borderId="0" xfId="90" applyFont="1" applyFill="1" applyBorder="1" applyAlignment="1">
      <alignment wrapText="1"/>
      <protection/>
    </xf>
    <xf numFmtId="0" fontId="9" fillId="57" borderId="0" xfId="90" applyFont="1" applyFill="1" applyBorder="1" applyAlignment="1">
      <alignment wrapText="1"/>
      <protection/>
    </xf>
    <xf numFmtId="49" fontId="7" fillId="57" borderId="0" xfId="90" applyNumberFormat="1" applyFont="1" applyFill="1" applyBorder="1" applyAlignment="1" applyProtection="1">
      <alignment horizontal="center" wrapText="1"/>
      <protection locked="0"/>
    </xf>
    <xf numFmtId="49" fontId="9" fillId="57" borderId="0" xfId="90" applyNumberFormat="1" applyFont="1" applyFill="1" applyBorder="1" applyAlignment="1" applyProtection="1">
      <alignment horizontal="center" wrapText="1"/>
      <protection/>
    </xf>
    <xf numFmtId="0" fontId="8" fillId="57" borderId="0" xfId="90" applyFont="1" applyFill="1" applyBorder="1" applyAlignment="1">
      <alignment vertical="top" wrapText="1"/>
      <protection/>
    </xf>
    <xf numFmtId="0" fontId="2" fillId="57" borderId="0" xfId="90" applyFont="1" applyFill="1" applyBorder="1" applyAlignment="1">
      <alignment/>
      <protection/>
    </xf>
    <xf numFmtId="0" fontId="59" fillId="57" borderId="0" xfId="90" applyFont="1" applyFill="1" applyBorder="1" applyAlignment="1">
      <alignment horizontal="left" wrapText="1"/>
      <protection/>
    </xf>
    <xf numFmtId="0" fontId="8" fillId="57" borderId="0" xfId="90" applyFont="1" applyFill="1" applyBorder="1" applyAlignment="1">
      <alignment horizontal="center" wrapText="1"/>
      <protection/>
    </xf>
    <xf numFmtId="0" fontId="3" fillId="57" borderId="0" xfId="90" applyFont="1" applyFill="1" applyBorder="1" applyAlignment="1">
      <alignment/>
      <protection/>
    </xf>
    <xf numFmtId="0" fontId="55" fillId="57" borderId="0" xfId="90" applyFont="1" applyFill="1" applyBorder="1" applyAlignment="1">
      <alignment horizontal="right"/>
      <protection/>
    </xf>
    <xf numFmtId="0" fontId="4" fillId="56" borderId="0" xfId="90" applyFont="1" applyFill="1" applyBorder="1" applyAlignment="1">
      <alignment horizontal="right" wrapText="1"/>
      <protection/>
    </xf>
    <xf numFmtId="0" fontId="7" fillId="57" borderId="0" xfId="90" applyNumberFormat="1" applyFont="1" applyFill="1" applyBorder="1" applyAlignment="1" applyProtection="1">
      <alignment horizontal="right"/>
      <protection locked="0"/>
    </xf>
    <xf numFmtId="0" fontId="7" fillId="57" borderId="0" xfId="90" applyNumberFormat="1" applyFont="1" applyFill="1" applyBorder="1" applyAlignment="1" applyProtection="1">
      <alignment horizontal="center" wrapText="1"/>
      <protection locked="0"/>
    </xf>
    <xf numFmtId="0" fontId="2" fillId="57" borderId="0" xfId="90" applyFont="1" applyFill="1" applyBorder="1">
      <alignment/>
      <protection/>
    </xf>
    <xf numFmtId="49" fontId="55" fillId="56" borderId="20" xfId="9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172" fontId="4" fillId="0" borderId="19" xfId="99" applyNumberFormat="1" applyFont="1" applyFill="1" applyBorder="1" applyAlignment="1" applyProtection="1">
      <alignment horizontal="right" vertical="center"/>
      <protection locked="0"/>
    </xf>
    <xf numFmtId="172" fontId="4" fillId="56" borderId="19" xfId="99" applyNumberFormat="1" applyFont="1" applyFill="1" applyBorder="1" applyAlignment="1" applyProtection="1">
      <alignment horizontal="right" vertic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179" fontId="27" fillId="55" borderId="19" xfId="90" applyNumberFormat="1" applyFont="1" applyFill="1" applyBorder="1">
      <alignment/>
      <protection/>
    </xf>
    <xf numFmtId="179" fontId="4" fillId="56" borderId="19" xfId="90" applyNumberFormat="1" applyFont="1" applyFill="1" applyBorder="1" applyAlignment="1" applyProtection="1">
      <alignment horizontal="center" vertical="center"/>
      <protection/>
    </xf>
    <xf numFmtId="179" fontId="2" fillId="56" borderId="19" xfId="90" applyNumberFormat="1" applyFont="1" applyFill="1" applyBorder="1" applyAlignment="1">
      <alignment horizontal="center" vertical="center"/>
      <protection/>
    </xf>
    <xf numFmtId="180" fontId="27" fillId="55" borderId="19" xfId="90" applyNumberFormat="1" applyFont="1" applyFill="1" applyBorder="1">
      <alignment/>
      <protection/>
    </xf>
    <xf numFmtId="180" fontId="87" fillId="55" borderId="19" xfId="90" applyNumberFormat="1" applyFont="1" applyFill="1" applyBorder="1">
      <alignment/>
      <protection/>
    </xf>
    <xf numFmtId="180" fontId="27" fillId="55" borderId="19" xfId="90" applyNumberFormat="1" applyFont="1" applyFill="1" applyBorder="1" applyAlignment="1">
      <alignment horizontal="center"/>
      <protection/>
    </xf>
    <xf numFmtId="180" fontId="27" fillId="55" borderId="19" xfId="91" applyNumberFormat="1" applyFont="1" applyFill="1" applyBorder="1" applyAlignment="1">
      <alignment horizontal="right" vertical="center"/>
      <protection/>
    </xf>
    <xf numFmtId="180" fontId="27" fillId="55" borderId="19" xfId="91" applyNumberFormat="1" applyFont="1" applyFill="1" applyBorder="1" applyAlignment="1">
      <alignment horizontal="center" vertical="center"/>
      <protection/>
    </xf>
    <xf numFmtId="180" fontId="27" fillId="55" borderId="19" xfId="90" applyNumberFormat="1" applyFont="1" applyFill="1" applyBorder="1" applyAlignment="1">
      <alignment horizontal="right"/>
      <protection/>
    </xf>
    <xf numFmtId="180" fontId="27" fillId="55" borderId="23" xfId="91" applyNumberFormat="1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85" fillId="56" borderId="24" xfId="99" applyFont="1" applyFill="1" applyBorder="1" applyAlignment="1">
      <alignment horizontal="center" vertical="center"/>
      <protection/>
    </xf>
    <xf numFmtId="168" fontId="87" fillId="0" borderId="20" xfId="90" applyNumberFormat="1" applyFont="1" applyFill="1" applyBorder="1" applyAlignment="1">
      <alignment horizontal="center"/>
      <protection/>
    </xf>
    <xf numFmtId="168" fontId="94" fillId="57" borderId="0" xfId="0" applyNumberFormat="1" applyFont="1" applyFill="1" applyAlignment="1">
      <alignment/>
    </xf>
    <xf numFmtId="0" fontId="2" fillId="56" borderId="19" xfId="90" applyFont="1" applyFill="1" applyBorder="1" applyAlignment="1">
      <alignment horizontal="center" vertical="center"/>
      <protection/>
    </xf>
    <xf numFmtId="181" fontId="27" fillId="55" borderId="23" xfId="90" applyNumberFormat="1" applyFont="1" applyFill="1" applyBorder="1" applyAlignment="1">
      <alignment vertical="center"/>
      <protection/>
    </xf>
    <xf numFmtId="181" fontId="27" fillId="55" borderId="19" xfId="90" applyNumberFormat="1" applyFont="1" applyFill="1" applyBorder="1" applyAlignment="1">
      <alignment vertical="center"/>
      <protection/>
    </xf>
    <xf numFmtId="0" fontId="95" fillId="12" borderId="19" xfId="0" applyFont="1" applyFill="1" applyBorder="1" applyAlignment="1" applyProtection="1">
      <alignment horizontal="center" vertical="center"/>
      <protection/>
    </xf>
    <xf numFmtId="49" fontId="59" fillId="57" borderId="25" xfId="90" applyNumberFormat="1" applyFont="1" applyFill="1" applyBorder="1" applyAlignment="1" applyProtection="1">
      <alignment horizontal="center" wrapText="1"/>
      <protection/>
    </xf>
    <xf numFmtId="0" fontId="54" fillId="57" borderId="20" xfId="90" applyFont="1" applyFill="1" applyBorder="1" applyAlignment="1">
      <alignment horizontal="right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7" borderId="19" xfId="91" applyFont="1" applyFill="1" applyBorder="1" applyAlignment="1">
      <alignment vertical="center" wrapText="1"/>
      <protection/>
    </xf>
    <xf numFmtId="0" fontId="2" fillId="57" borderId="19" xfId="91" applyFont="1" applyFill="1" applyBorder="1" applyAlignment="1">
      <alignment vertical="center"/>
      <protection/>
    </xf>
    <xf numFmtId="0" fontId="5" fillId="57" borderId="19" xfId="91" applyFont="1" applyFill="1" applyBorder="1" applyAlignment="1">
      <alignment vertical="center" wrapText="1"/>
      <protection/>
    </xf>
    <xf numFmtId="0" fontId="5" fillId="57" borderId="26" xfId="91" applyFont="1" applyFill="1" applyBorder="1" applyAlignment="1">
      <alignment horizontal="center" vertical="center" wrapText="1"/>
      <protection/>
    </xf>
    <xf numFmtId="0" fontId="5" fillId="57" borderId="22" xfId="91" applyFont="1" applyFill="1" applyBorder="1" applyAlignment="1">
      <alignment horizontal="center" vertical="center" wrapText="1"/>
      <protection/>
    </xf>
    <xf numFmtId="0" fontId="5" fillId="57" borderId="27" xfId="91" applyFont="1" applyFill="1" applyBorder="1" applyAlignment="1">
      <alignment horizontal="center" vertical="center" wrapText="1"/>
      <protection/>
    </xf>
    <xf numFmtId="0" fontId="2" fillId="57" borderId="26" xfId="91" applyFont="1" applyFill="1" applyBorder="1" applyAlignment="1">
      <alignment horizontal="center" vertical="center"/>
      <protection/>
    </xf>
    <xf numFmtId="0" fontId="2" fillId="57" borderId="22" xfId="91" applyFont="1" applyFill="1" applyBorder="1" applyAlignment="1">
      <alignment horizontal="center" vertical="center"/>
      <protection/>
    </xf>
    <xf numFmtId="0" fontId="2" fillId="57" borderId="27" xfId="91" applyFont="1" applyFill="1" applyBorder="1" applyAlignment="1">
      <alignment horizontal="center" vertical="center"/>
      <protection/>
    </xf>
    <xf numFmtId="0" fontId="2" fillId="57" borderId="26" xfId="91" applyFont="1" applyFill="1" applyBorder="1" applyAlignment="1">
      <alignment horizontal="center" vertical="center" wrapText="1"/>
      <protection/>
    </xf>
    <xf numFmtId="0" fontId="2" fillId="57" borderId="22" xfId="91" applyFont="1" applyFill="1" applyBorder="1" applyAlignment="1">
      <alignment horizontal="center" vertical="center" wrapText="1"/>
      <protection/>
    </xf>
    <xf numFmtId="0" fontId="2" fillId="57" borderId="27" xfId="91" applyFont="1" applyFill="1" applyBorder="1" applyAlignment="1">
      <alignment horizontal="center" vertical="center" wrapText="1"/>
      <protection/>
    </xf>
    <xf numFmtId="0" fontId="96" fillId="57" borderId="20" xfId="90" applyFont="1" applyFill="1" applyBorder="1" applyAlignment="1">
      <alignment horizontal="center"/>
      <protection/>
    </xf>
    <xf numFmtId="0" fontId="4" fillId="57" borderId="25" xfId="90" applyFont="1" applyFill="1" applyBorder="1" applyAlignment="1" applyProtection="1">
      <alignment horizontal="center" vertical="top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9" fillId="57" borderId="0" xfId="90" applyFont="1" applyFill="1" applyBorder="1" applyAlignment="1">
      <alignment horizontal="center" vertical="center" wrapText="1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0" fontId="85" fillId="57" borderId="0" xfId="0" applyFont="1" applyFill="1" applyBorder="1" applyAlignment="1">
      <alignment horizontal="center"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2" xfId="90" applyNumberFormat="1" applyFont="1" applyFill="1" applyBorder="1" applyAlignment="1">
      <alignment horizontal="center" vertical="center" wrapText="1"/>
      <protection/>
    </xf>
    <xf numFmtId="49" fontId="2" fillId="56" borderId="27" xfId="90" applyNumberFormat="1" applyFont="1" applyFill="1" applyBorder="1" applyAlignment="1">
      <alignment horizontal="center" vertical="center" wrapText="1"/>
      <protection/>
    </xf>
    <xf numFmtId="0" fontId="6" fillId="56" borderId="25" xfId="90" applyFont="1" applyFill="1" applyBorder="1" applyAlignment="1">
      <alignment horizontal="left"/>
      <protection/>
    </xf>
    <xf numFmtId="49" fontId="2" fillId="56" borderId="28" xfId="90" applyNumberFormat="1" applyFont="1" applyFill="1" applyBorder="1" applyAlignment="1">
      <alignment horizontal="center" vertical="center" wrapText="1"/>
      <protection/>
    </xf>
    <xf numFmtId="49" fontId="2" fillId="56" borderId="20" xfId="90" applyNumberFormat="1" applyFont="1" applyFill="1" applyBorder="1" applyAlignment="1">
      <alignment horizontal="center" vertical="center" wrapText="1"/>
      <protection/>
    </xf>
    <xf numFmtId="49" fontId="2" fillId="0" borderId="26" xfId="90" applyNumberFormat="1" applyFont="1" applyFill="1" applyBorder="1" applyAlignment="1">
      <alignment horizontal="center" vertical="center" wrapText="1"/>
      <protection/>
    </xf>
    <xf numFmtId="49" fontId="2" fillId="0" borderId="22" xfId="90" applyNumberFormat="1" applyFont="1" applyFill="1" applyBorder="1" applyAlignment="1">
      <alignment horizontal="center" vertical="center" wrapText="1"/>
      <protection/>
    </xf>
    <xf numFmtId="49" fontId="2" fillId="0" borderId="27" xfId="90" applyNumberFormat="1" applyFont="1" applyFill="1" applyBorder="1" applyAlignment="1">
      <alignment horizontal="center" vertical="center" wrapText="1"/>
      <protection/>
    </xf>
    <xf numFmtId="0" fontId="2" fillId="56" borderId="23" xfId="90" applyFont="1" applyFill="1" applyBorder="1" applyAlignment="1">
      <alignment horizontal="center" vertical="center" wrapText="1"/>
      <protection/>
    </xf>
    <xf numFmtId="0" fontId="2" fillId="56" borderId="24" xfId="90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9" xfId="90" applyNumberFormat="1" applyFont="1" applyFill="1" applyBorder="1" applyAlignment="1">
      <alignment horizontal="center" vertical="center" wrapText="1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0" fontId="96" fillId="56" borderId="20" xfId="90" applyFont="1" applyFill="1" applyBorder="1" applyAlignment="1" applyProtection="1">
      <alignment horizontal="center"/>
      <protection/>
    </xf>
    <xf numFmtId="0" fontId="4" fillId="56" borderId="25" xfId="90" applyFont="1" applyFill="1" applyBorder="1" applyAlignment="1" applyProtection="1">
      <alignment horizontal="center" vertical="top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59" fillId="56" borderId="0" xfId="90" applyNumberFormat="1" applyFont="1" applyFill="1" applyBorder="1" applyAlignment="1" applyProtection="1">
      <alignment horizontal="center" wrapText="1"/>
      <protection/>
    </xf>
    <xf numFmtId="0" fontId="26" fillId="56" borderId="26" xfId="90" applyFont="1" applyFill="1" applyBorder="1" applyAlignment="1">
      <alignment horizontal="center" vertical="center" wrapText="1"/>
      <protection/>
    </xf>
    <xf numFmtId="0" fontId="26" fillId="56" borderId="22" xfId="90" applyFont="1" applyFill="1" applyBorder="1" applyAlignment="1">
      <alignment horizontal="center" vertical="center" wrapText="1"/>
      <protection/>
    </xf>
    <xf numFmtId="0" fontId="26" fillId="56" borderId="27" xfId="90" applyFont="1" applyFill="1" applyBorder="1" applyAlignment="1">
      <alignment horizontal="center" vertical="center" wrapText="1"/>
      <protection/>
    </xf>
    <xf numFmtId="49" fontId="2" fillId="56" borderId="30" xfId="90" applyNumberFormat="1" applyFont="1" applyFill="1" applyBorder="1" applyAlignment="1">
      <alignment horizontal="center" vertical="center" wrapText="1"/>
      <protection/>
    </xf>
    <xf numFmtId="49" fontId="2" fillId="56" borderId="31" xfId="90" applyNumberFormat="1" applyFont="1" applyFill="1" applyBorder="1" applyAlignment="1">
      <alignment horizontal="center" vertical="center" wrapText="1"/>
      <protection/>
    </xf>
    <xf numFmtId="49" fontId="2" fillId="56" borderId="32" xfId="90" applyNumberFormat="1" applyFont="1" applyFill="1" applyBorder="1" applyAlignment="1">
      <alignment horizontal="center" vertical="center" wrapText="1"/>
      <protection/>
    </xf>
    <xf numFmtId="0" fontId="48" fillId="0" borderId="19" xfId="99" applyFont="1" applyFill="1" applyBorder="1" applyAlignment="1">
      <alignment horizontal="center" vertical="center" wrapText="1"/>
      <protection/>
    </xf>
    <xf numFmtId="0" fontId="4" fillId="0" borderId="19" xfId="99" applyFont="1" applyFill="1" applyBorder="1" applyAlignment="1">
      <alignment horizontal="center" vertical="center" wrapText="1"/>
      <protection/>
    </xf>
    <xf numFmtId="0" fontId="85" fillId="56" borderId="19" xfId="99" applyFont="1" applyFill="1" applyBorder="1" applyAlignment="1">
      <alignment horizontal="center" vertical="center" wrapText="1"/>
      <protection/>
    </xf>
    <xf numFmtId="0" fontId="85" fillId="56" borderId="19" xfId="99" applyFont="1" applyFill="1" applyBorder="1" applyAlignment="1">
      <alignment horizontal="center" vertical="center"/>
      <protection/>
    </xf>
    <xf numFmtId="0" fontId="4" fillId="0" borderId="23" xfId="99" applyFont="1" applyFill="1" applyBorder="1" applyAlignment="1">
      <alignment horizontal="center" vertical="center" wrapText="1"/>
      <protection/>
    </xf>
    <xf numFmtId="0" fontId="4" fillId="0" borderId="24" xfId="99" applyFont="1" applyFill="1" applyBorder="1" applyAlignment="1">
      <alignment horizontal="center" vertical="center" wrapText="1"/>
      <protection/>
    </xf>
    <xf numFmtId="168" fontId="87" fillId="56" borderId="20" xfId="90" applyNumberFormat="1" applyFont="1" applyFill="1" applyBorder="1" applyAlignment="1">
      <alignment horizontal="center"/>
      <protection/>
    </xf>
    <xf numFmtId="0" fontId="4" fillId="0" borderId="26" xfId="99" applyFont="1" applyFill="1" applyBorder="1" applyAlignment="1">
      <alignment horizontal="center" vertical="center" wrapText="1"/>
      <protection/>
    </xf>
    <xf numFmtId="0" fontId="4" fillId="0" borderId="22" xfId="99" applyFont="1" applyFill="1" applyBorder="1" applyAlignment="1">
      <alignment horizontal="center" vertical="center" wrapText="1"/>
      <protection/>
    </xf>
    <xf numFmtId="0" fontId="4" fillId="0" borderId="27" xfId="99" applyFont="1" applyFill="1" applyBorder="1" applyAlignment="1">
      <alignment horizontal="center" vertical="center" wrapText="1"/>
      <protection/>
    </xf>
    <xf numFmtId="0" fontId="9" fillId="57" borderId="0" xfId="90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96" fillId="57" borderId="20" xfId="0" applyFont="1" applyFill="1" applyBorder="1" applyAlignment="1">
      <alignment horizontal="center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0" fontId="14" fillId="57" borderId="0" xfId="99" applyFont="1" applyFill="1" applyAlignment="1">
      <alignment horizontal="left"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0" fontId="4" fillId="56" borderId="29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168" fontId="87" fillId="56" borderId="22" xfId="90" applyNumberFormat="1" applyFont="1" applyFill="1" applyBorder="1" applyAlignment="1">
      <alignment horizontal="center"/>
      <protection/>
    </xf>
    <xf numFmtId="180" fontId="27" fillId="55" borderId="30" xfId="90" applyNumberFormat="1" applyFont="1" applyFill="1" applyBorder="1" applyAlignment="1">
      <alignment horizontal="center" vertical="center"/>
      <protection/>
    </xf>
    <xf numFmtId="180" fontId="27" fillId="55" borderId="31" xfId="90" applyNumberFormat="1" applyFont="1" applyFill="1" applyBorder="1" applyAlignment="1">
      <alignment horizontal="center" vertical="center"/>
      <protection/>
    </xf>
    <xf numFmtId="180" fontId="27" fillId="55" borderId="28" xfId="90" applyNumberFormat="1" applyFont="1" applyFill="1" applyBorder="1" applyAlignment="1">
      <alignment horizontal="center" vertical="center"/>
      <protection/>
    </xf>
    <xf numFmtId="180" fontId="27" fillId="55" borderId="32" xfId="90" applyNumberFormat="1" applyFont="1" applyFill="1" applyBorder="1" applyAlignment="1">
      <alignment horizontal="center" vertical="center"/>
      <protection/>
    </xf>
    <xf numFmtId="49" fontId="2" fillId="56" borderId="30" xfId="90" applyNumberFormat="1" applyFont="1" applyFill="1" applyBorder="1" applyAlignment="1">
      <alignment horizontal="left" vertical="center" wrapText="1"/>
      <protection/>
    </xf>
    <xf numFmtId="49" fontId="2" fillId="56" borderId="25" xfId="90" applyNumberFormat="1" applyFont="1" applyFill="1" applyBorder="1" applyAlignment="1">
      <alignment horizontal="left" vertical="center" wrapText="1"/>
      <protection/>
    </xf>
    <xf numFmtId="49" fontId="2" fillId="56" borderId="31" xfId="90" applyNumberFormat="1" applyFont="1" applyFill="1" applyBorder="1" applyAlignment="1">
      <alignment horizontal="left" vertical="center" wrapText="1"/>
      <protection/>
    </xf>
    <xf numFmtId="49" fontId="2" fillId="56" borderId="28" xfId="90" applyNumberFormat="1" applyFont="1" applyFill="1" applyBorder="1" applyAlignment="1">
      <alignment horizontal="left" vertical="center" wrapText="1"/>
      <protection/>
    </xf>
    <xf numFmtId="49" fontId="2" fillId="56" borderId="20" xfId="90" applyNumberFormat="1" applyFont="1" applyFill="1" applyBorder="1" applyAlignment="1">
      <alignment horizontal="left" vertical="center" wrapText="1"/>
      <protection/>
    </xf>
    <xf numFmtId="49" fontId="2" fillId="56" borderId="32" xfId="90" applyNumberFormat="1" applyFont="1" applyFill="1" applyBorder="1" applyAlignment="1">
      <alignment horizontal="left" vertical="center" wrapText="1"/>
      <protection/>
    </xf>
    <xf numFmtId="0" fontId="4" fillId="0" borderId="29" xfId="99" applyFont="1" applyFill="1" applyBorder="1" applyAlignment="1">
      <alignment horizontal="center" vertical="center" wrapText="1"/>
      <protection/>
    </xf>
    <xf numFmtId="168" fontId="27" fillId="55" borderId="19" xfId="90" applyNumberFormat="1" applyFont="1" applyFill="1" applyBorder="1" applyAlignment="1">
      <alignment horizontal="center" vertical="center" wrapText="1"/>
      <protection/>
    </xf>
    <xf numFmtId="0" fontId="26" fillId="56" borderId="26" xfId="90" applyFont="1" applyFill="1" applyBorder="1" applyAlignment="1">
      <alignment horizontal="center" vertical="center"/>
      <protection/>
    </xf>
    <xf numFmtId="0" fontId="26" fillId="56" borderId="22" xfId="90" applyFont="1" applyFill="1" applyBorder="1" applyAlignment="1">
      <alignment horizontal="center" vertical="center"/>
      <protection/>
    </xf>
    <xf numFmtId="0" fontId="26" fillId="56" borderId="27" xfId="90" applyFont="1" applyFill="1" applyBorder="1" applyAlignment="1">
      <alignment horizontal="center" vertical="center"/>
      <protection/>
    </xf>
    <xf numFmtId="0" fontId="85" fillId="56" borderId="26" xfId="99" applyFont="1" applyFill="1" applyBorder="1" applyAlignment="1">
      <alignment horizontal="center" vertical="center"/>
      <protection/>
    </xf>
    <xf numFmtId="0" fontId="85" fillId="56" borderId="27" xfId="99" applyFont="1" applyFill="1" applyBorder="1" applyAlignment="1">
      <alignment horizontal="center" vertical="center"/>
      <protection/>
    </xf>
    <xf numFmtId="0" fontId="85" fillId="56" borderId="30" xfId="99" applyFont="1" applyFill="1" applyBorder="1" applyAlignment="1">
      <alignment horizontal="center" vertical="center" wrapText="1"/>
      <protection/>
    </xf>
    <xf numFmtId="0" fontId="85" fillId="56" borderId="31" xfId="99" applyFont="1" applyFill="1" applyBorder="1" applyAlignment="1">
      <alignment horizontal="center" vertical="center" wrapText="1"/>
      <protection/>
    </xf>
    <xf numFmtId="49" fontId="2" fillId="0" borderId="19" xfId="90" applyNumberFormat="1" applyFont="1" applyFill="1" applyBorder="1" applyAlignment="1">
      <alignment horizontal="center" vertical="center" wrapText="1"/>
      <protection/>
    </xf>
    <xf numFmtId="0" fontId="2" fillId="0" borderId="19" xfId="90" applyFont="1" applyFill="1" applyBorder="1" applyAlignment="1">
      <alignment horizontal="center" vertical="center" wrapText="1"/>
      <protection/>
    </xf>
    <xf numFmtId="0" fontId="2" fillId="57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49" fontId="59" fillId="56" borderId="25" xfId="90" applyNumberFormat="1" applyFont="1" applyFill="1" applyBorder="1" applyAlignment="1" applyProtection="1">
      <alignment horizontal="center" wrapText="1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7" borderId="19" xfId="90" applyNumberFormat="1" applyFont="1" applyFill="1" applyBorder="1" applyAlignment="1">
      <alignment horizontal="center" vertical="center" wrapText="1"/>
      <protection/>
    </xf>
    <xf numFmtId="0" fontId="2" fillId="57" borderId="26" xfId="90" applyFont="1" applyFill="1" applyBorder="1" applyAlignment="1">
      <alignment horizontal="center" vertical="center" wrapText="1"/>
      <protection/>
    </xf>
    <xf numFmtId="0" fontId="2" fillId="57" borderId="27" xfId="90" applyFont="1" applyFill="1" applyBorder="1" applyAlignment="1">
      <alignment horizontal="center" vertical="center" wrapText="1"/>
      <protection/>
    </xf>
    <xf numFmtId="0" fontId="2" fillId="0" borderId="26" xfId="90" applyFont="1" applyFill="1" applyBorder="1" applyAlignment="1">
      <alignment horizontal="center" vertical="center" wrapText="1"/>
      <protection/>
    </xf>
    <xf numFmtId="0" fontId="2" fillId="0" borderId="27" xfId="90" applyFont="1" applyFill="1" applyBorder="1" applyAlignment="1">
      <alignment horizontal="center" vertical="center" wrapText="1"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49" fontId="2" fillId="57" borderId="26" xfId="90" applyNumberFormat="1" applyFont="1" applyFill="1" applyBorder="1" applyAlignment="1">
      <alignment horizontal="center" vertical="center" wrapText="1"/>
      <protection/>
    </xf>
    <xf numFmtId="49" fontId="2" fillId="57" borderId="22" xfId="90" applyNumberFormat="1" applyFont="1" applyFill="1" applyBorder="1" applyAlignment="1">
      <alignment horizontal="center" vertical="center" wrapText="1"/>
      <protection/>
    </xf>
    <xf numFmtId="49" fontId="2" fillId="57" borderId="27" xfId="90" applyNumberFormat="1" applyFont="1" applyFill="1" applyBorder="1" applyAlignment="1">
      <alignment horizontal="center" vertical="center" wrapText="1"/>
      <protection/>
    </xf>
    <xf numFmtId="0" fontId="7" fillId="57" borderId="0" xfId="90" applyNumberFormat="1" applyFont="1" applyFill="1" applyBorder="1" applyAlignment="1" applyProtection="1">
      <alignment horizontal="left" wrapText="1"/>
      <protection locked="0"/>
    </xf>
    <xf numFmtId="0" fontId="89" fillId="56" borderId="20" xfId="90" applyFont="1" applyFill="1" applyBorder="1" applyAlignment="1">
      <alignment horizontal="center" vertical="center" wrapText="1"/>
      <protection/>
    </xf>
    <xf numFmtId="179" fontId="27" fillId="55" borderId="19" xfId="90" applyNumberFormat="1" applyFont="1" applyFill="1" applyBorder="1" applyAlignment="1">
      <alignment horizontal="center" vertical="center"/>
      <protection/>
    </xf>
    <xf numFmtId="179" fontId="4" fillId="56" borderId="19" xfId="90" applyNumberFormat="1" applyFont="1" applyFill="1" applyBorder="1" applyAlignment="1" applyProtection="1">
      <alignment horizontal="center" vertical="center"/>
      <protection/>
    </xf>
    <xf numFmtId="0" fontId="2" fillId="56" borderId="0" xfId="90" applyFont="1" applyFill="1" applyBorder="1" applyAlignment="1" applyProtection="1">
      <alignment horizontal="center" vertical="top" wrapText="1"/>
      <protection/>
    </xf>
    <xf numFmtId="0" fontId="21" fillId="0" borderId="20" xfId="90" applyFont="1" applyFill="1" applyBorder="1" applyAlignment="1" applyProtection="1">
      <alignment horizontal="center"/>
      <protection/>
    </xf>
    <xf numFmtId="0" fontId="53" fillId="56" borderId="0" xfId="90" applyFont="1" applyFill="1" applyBorder="1" applyAlignment="1">
      <alignment horizontal="center" vertical="center" wrapText="1"/>
      <protection/>
    </xf>
    <xf numFmtId="0" fontId="54" fillId="56" borderId="0" xfId="90" applyNumberFormat="1" applyFont="1" applyFill="1" applyBorder="1" applyAlignment="1" applyProtection="1">
      <alignment horizontal="center" wrapText="1"/>
      <protection/>
    </xf>
    <xf numFmtId="49" fontId="55" fillId="56" borderId="25" xfId="90" applyNumberFormat="1" applyFont="1" applyFill="1" applyBorder="1" applyAlignment="1" applyProtection="1">
      <alignment horizontal="center" wrapText="1"/>
      <protection/>
    </xf>
    <xf numFmtId="0" fontId="3" fillId="57" borderId="0" xfId="90" applyFont="1" applyFill="1" applyBorder="1" applyAlignment="1" applyProtection="1">
      <alignment horizontal="center" vertical="top" wrapText="1"/>
      <protection/>
    </xf>
    <xf numFmtId="49" fontId="2" fillId="57" borderId="0" xfId="90" applyNumberFormat="1" applyFont="1" applyFill="1" applyAlignment="1">
      <alignment/>
      <protection/>
    </xf>
    <xf numFmtId="49" fontId="2" fillId="57" borderId="20" xfId="90" applyNumberFormat="1" applyFont="1" applyFill="1" applyBorder="1" applyAlignment="1" applyProtection="1">
      <alignment horizontal="center" wrapText="1"/>
      <protection locked="0"/>
    </xf>
    <xf numFmtId="0" fontId="3" fillId="57" borderId="0" xfId="90" applyFont="1" applyFill="1" applyBorder="1" applyAlignment="1" applyProtection="1">
      <alignment horizontal="center" vertical="top"/>
      <protection/>
    </xf>
    <xf numFmtId="0" fontId="3" fillId="57" borderId="0" xfId="90" applyFont="1" applyFill="1" applyBorder="1" applyAlignment="1" applyProtection="1">
      <alignment horizontal="center" vertical="justify"/>
      <protection/>
    </xf>
    <xf numFmtId="49" fontId="2" fillId="57" borderId="20" xfId="91" applyNumberFormat="1" applyFont="1" applyFill="1" applyBorder="1" applyAlignment="1" applyProtection="1">
      <alignment horizontal="center" wrapText="1"/>
      <protection locked="0"/>
    </xf>
    <xf numFmtId="49" fontId="3" fillId="57" borderId="0" xfId="90" applyNumberFormat="1" applyFont="1" applyFill="1" applyBorder="1" applyAlignment="1" applyProtection="1">
      <alignment horizontal="center" vertical="justify"/>
      <protection/>
    </xf>
    <xf numFmtId="0" fontId="2" fillId="57" borderId="0" xfId="90" applyFont="1" applyFill="1" applyBorder="1" applyAlignment="1">
      <alignment horizontal="left" vertical="center" wrapText="1"/>
      <protection/>
    </xf>
    <xf numFmtId="0" fontId="6" fillId="57" borderId="0" xfId="0" applyFont="1" applyFill="1" applyAlignment="1">
      <alignment horizontal="left" vertical="top" wrapText="1"/>
    </xf>
    <xf numFmtId="0" fontId="57" fillId="57" borderId="0" xfId="0" applyFont="1" applyFill="1" applyAlignment="1">
      <alignment horizontal="left" wrapText="1"/>
    </xf>
    <xf numFmtId="49" fontId="2" fillId="56" borderId="33" xfId="90" applyNumberFormat="1" applyFont="1" applyFill="1" applyBorder="1" applyAlignment="1">
      <alignment horizontal="center" vertical="center" wrapText="1"/>
      <protection/>
    </xf>
    <xf numFmtId="49" fontId="2" fillId="56" borderId="34" xfId="90" applyNumberFormat="1" applyFont="1" applyFill="1" applyBorder="1" applyAlignment="1">
      <alignment horizontal="center" vertical="center" wrapText="1"/>
      <protection/>
    </xf>
    <xf numFmtId="0" fontId="4" fillId="58" borderId="19" xfId="115" applyFill="1" applyBorder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  <xf numFmtId="0" fontId="26" fillId="0" borderId="19" xfId="90" applyFont="1" applyFill="1" applyBorder="1" applyAlignment="1">
      <alignment horizontal="center" vertical="center"/>
      <protection/>
    </xf>
  </cellXfs>
  <cellStyles count="12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7">
    <dxf>
      <font>
        <color theme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9" tint="0.5999600291252136"/>
        </patternFill>
      </fill>
    </dxf>
    <dxf/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114300</xdr:colOff>
      <xdr:row>6</xdr:row>
      <xdr:rowOff>219075</xdr:rowOff>
    </xdr:from>
    <xdr:to>
      <xdr:col>11</xdr:col>
      <xdr:colOff>38100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5811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7.7109375" style="0" bestFit="1" customWidth="1"/>
    <col min="2" max="2" width="22.28125" style="0" customWidth="1"/>
  </cols>
  <sheetData>
    <row r="1" spans="1:2" s="178" customFormat="1" ht="19.5" customHeight="1">
      <c r="A1" s="259" t="s">
        <v>73</v>
      </c>
      <c r="B1" s="259"/>
    </row>
    <row r="2" spans="1:2" s="178" customFormat="1" ht="19.5" customHeight="1">
      <c r="A2" s="181" t="s">
        <v>5</v>
      </c>
      <c r="B2" s="181" t="s">
        <v>210</v>
      </c>
    </row>
    <row r="3" spans="1:2" s="178" customFormat="1" ht="19.5" customHeight="1">
      <c r="A3" s="179" t="s">
        <v>211</v>
      </c>
      <c r="B3" s="180">
        <f>SUM('11-ОИП(Раздел 1)'!N16:Q16,'11-ОИП(Раздел 1)'!O30:W30)</f>
        <v>0</v>
      </c>
    </row>
    <row r="4" spans="1:2" s="178" customFormat="1" ht="19.5" customHeight="1">
      <c r="A4" s="179" t="s">
        <v>212</v>
      </c>
      <c r="B4" s="180">
        <f>SUM('11-ОИП(Раздел 2)'!T12:X12,'11-ОИП(Раздел 2)'!AA27)</f>
        <v>0</v>
      </c>
    </row>
    <row r="5" spans="1:2" s="178" customFormat="1" ht="19.5" customHeight="1">
      <c r="A5" s="179" t="s">
        <v>213</v>
      </c>
      <c r="B5" s="180">
        <f>SUM('11-ОИП(Раздел 3)'!U12:AG12,'11-ОИП(Раздел 3)'!AF26:AG26,'11-ОИП(Раздел 3)'!U33:AG33,'11-ОИП(Раздел 3)'!V56:AK56,'11-ОИП(Раздел 3)'!D28:F28)</f>
        <v>0</v>
      </c>
    </row>
    <row r="6" spans="1:2" s="178" customFormat="1" ht="19.5" customHeight="1">
      <c r="A6" s="179" t="s">
        <v>246</v>
      </c>
      <c r="B6" s="180">
        <f>SUM('11-ОИП(Раздел 4)'!V12:AB12,'11-ОИП(Раздел 4)'!V29:AL29,'11-ОИП(Раздел 4)'!V43:AB43,'11-ОИП(Раздел 4)'!V85:AL85,'11-ОИП(Раздел 4)'!W94:AM94,'11-ОИП(Раздел 4)'!F31:H31)</f>
        <v>0</v>
      </c>
    </row>
    <row r="7" spans="1:2" s="178" customFormat="1" ht="15" hidden="1">
      <c r="A7" s="179" t="s">
        <v>245</v>
      </c>
      <c r="B7" s="180">
        <f>SUM('11-ОИП(Раздел 4)'!V13:AB13,'11-ОИП(Раздел 4)'!V30:AL30,'11-ОИП(Раздел 4)'!V44:AB44,'11-ОИП(Раздел 4)'!V86:AL86,'11-ОИП(Раздел 4)'!W95:AM95,'11-ОИП(Раздел 4)'!F32:H32)</f>
        <v>0</v>
      </c>
    </row>
    <row r="8" spans="1:2" ht="15">
      <c r="A8" s="179" t="s">
        <v>245</v>
      </c>
      <c r="B8" s="180">
        <f>SUM('11-ОИП(Раздел 5)'!X15:AL15)</f>
        <v>0</v>
      </c>
    </row>
  </sheetData>
  <sheetProtection sheet="1" objects="1" scenarios="1"/>
  <mergeCells count="1">
    <mergeCell ref="A1:B1"/>
  </mergeCells>
  <hyperlinks>
    <hyperlink ref="A4" location="'11-ОИП(Раздел 2)'!A1" tooltip="04011_купля-продажа" display="04011_купля-продажа"/>
    <hyperlink ref="A5" location="'11-ОИП(Раздел 3)'!A1" tooltip="04012_аренда_действущие" display="11-ОИП(раздел3)"/>
    <hyperlink ref="A3" location="'11-ОИП(Раздел 1)'!A1" tooltip="2-ОИП" display="2-ОИП"/>
    <hyperlink ref="A6" location="'11-ОИП(Раздел 4)'!A1" tooltip="04012_аренда_расторгнутые" display="11-ОИП(раздел 4)"/>
    <hyperlink ref="A7" location="'11-ОИП(Раздел 5)'!A1" tooltip="04012_аренда_расторгнутые" display="11-ОИП(раздел 5)"/>
    <hyperlink ref="A8" location="'11-ОИП(Раздел 5)'!A1" display="11-ОИП(раздел 5)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28</v>
      </c>
      <c r="B1" s="16">
        <v>10</v>
      </c>
    </row>
    <row r="2" spans="1:2" ht="25.5">
      <c r="A2" s="15" t="s">
        <v>29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W34"/>
  <sheetViews>
    <sheetView showZeros="0" tabSelected="1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4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5" s="92" customFormat="1" ht="12.75">
      <c r="A1" s="212" t="s">
        <v>124</v>
      </c>
      <c r="B1" s="213" t="s">
        <v>56</v>
      </c>
      <c r="C1" s="214"/>
      <c r="D1" s="215"/>
      <c r="E1" s="216" t="s">
        <v>347</v>
      </c>
    </row>
    <row r="2" spans="1:12" s="92" customFormat="1" ht="7.5" customHeight="1">
      <c r="A2" s="113"/>
      <c r="B2" s="113"/>
      <c r="C2" s="217"/>
      <c r="D2" s="218"/>
      <c r="E2" s="218"/>
      <c r="F2" s="218"/>
      <c r="G2" s="218"/>
      <c r="H2" s="218"/>
      <c r="I2" s="219"/>
      <c r="J2" s="113"/>
      <c r="K2" s="113"/>
      <c r="L2" s="220"/>
    </row>
    <row r="3" spans="1:13" s="92" customFormat="1" ht="26.25" customHeight="1">
      <c r="A3" s="268" t="s">
        <v>99</v>
      </c>
      <c r="B3" s="268"/>
      <c r="C3" s="268"/>
      <c r="D3" s="268"/>
      <c r="E3" s="268"/>
      <c r="F3" s="268"/>
      <c r="G3" s="268"/>
      <c r="H3" s="268"/>
      <c r="I3" s="271" t="s">
        <v>70</v>
      </c>
      <c r="J3" s="272"/>
      <c r="K3" s="273"/>
      <c r="L3" s="83"/>
      <c r="M3" s="83"/>
    </row>
    <row r="4" spans="1:13" s="92" customFormat="1" ht="15">
      <c r="A4" s="269" t="s">
        <v>68</v>
      </c>
      <c r="B4" s="269"/>
      <c r="C4" s="269"/>
      <c r="D4" s="269"/>
      <c r="E4" s="269"/>
      <c r="F4" s="269"/>
      <c r="G4" s="269"/>
      <c r="H4" s="269"/>
      <c r="I4" s="274" t="s">
        <v>189</v>
      </c>
      <c r="J4" s="275"/>
      <c r="K4" s="276"/>
      <c r="L4" s="83"/>
      <c r="M4" s="83"/>
    </row>
    <row r="5" spans="1:13" s="92" customFormat="1" ht="39" customHeight="1">
      <c r="A5" s="270" t="s">
        <v>69</v>
      </c>
      <c r="B5" s="270"/>
      <c r="C5" s="270"/>
      <c r="D5" s="270"/>
      <c r="E5" s="270"/>
      <c r="F5" s="270"/>
      <c r="G5" s="270"/>
      <c r="H5" s="270"/>
      <c r="I5" s="277" t="s">
        <v>258</v>
      </c>
      <c r="J5" s="278"/>
      <c r="K5" s="279"/>
      <c r="L5" s="83"/>
      <c r="M5" s="83"/>
    </row>
    <row r="6" s="92" customFormat="1" ht="6.75" customHeight="1">
      <c r="C6" s="221"/>
    </row>
    <row r="7" spans="2:9" s="92" customFormat="1" ht="19.5" customHeight="1">
      <c r="B7" s="280"/>
      <c r="C7" s="280"/>
      <c r="D7" s="280"/>
      <c r="E7" s="280"/>
      <c r="F7" s="280"/>
      <c r="G7" s="280"/>
      <c r="H7" s="280"/>
      <c r="I7" s="280"/>
    </row>
    <row r="8" spans="2:9" s="92" customFormat="1" ht="12.75" customHeight="1">
      <c r="B8" s="285" t="s">
        <v>100</v>
      </c>
      <c r="C8" s="285"/>
      <c r="D8" s="285"/>
      <c r="E8" s="285"/>
      <c r="F8" s="285"/>
      <c r="G8" s="285"/>
      <c r="H8" s="285"/>
      <c r="I8" s="285"/>
    </row>
    <row r="9" spans="2:9" s="92" customFormat="1" ht="18" customHeight="1">
      <c r="B9" s="280"/>
      <c r="C9" s="280"/>
      <c r="D9" s="280"/>
      <c r="E9" s="280"/>
      <c r="F9" s="280"/>
      <c r="G9" s="280"/>
      <c r="H9" s="280"/>
      <c r="I9" s="280"/>
    </row>
    <row r="10" spans="2:9" s="92" customFormat="1" ht="13.5" customHeight="1">
      <c r="B10" s="281" t="s">
        <v>286</v>
      </c>
      <c r="C10" s="281"/>
      <c r="D10" s="281"/>
      <c r="E10" s="281"/>
      <c r="F10" s="281"/>
      <c r="G10" s="281"/>
      <c r="H10" s="281"/>
      <c r="I10" s="281"/>
    </row>
    <row r="11" spans="1:17" s="92" customFormat="1" ht="38.25" customHeight="1">
      <c r="A11" s="283" t="s">
        <v>259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22"/>
      <c r="M11" s="223"/>
      <c r="N11" s="223"/>
      <c r="O11" s="223"/>
      <c r="P11" s="223"/>
      <c r="Q11" s="223"/>
    </row>
    <row r="12" spans="1:9" s="92" customFormat="1" ht="15.75" customHeight="1">
      <c r="A12" s="98"/>
      <c r="D12" s="261">
        <f>IF(F12="","",IF(F12="1 квартал","за","за 1 квартал -"))</f>
      </c>
      <c r="E12" s="261"/>
      <c r="F12" s="224"/>
      <c r="G12" s="224"/>
      <c r="H12" s="156" t="s">
        <v>25</v>
      </c>
      <c r="I12" s="225"/>
    </row>
    <row r="13" spans="1:9" s="92" customFormat="1" ht="15" customHeight="1">
      <c r="A13" s="226" t="s">
        <v>55</v>
      </c>
      <c r="D13" s="260" t="s">
        <v>287</v>
      </c>
      <c r="E13" s="260"/>
      <c r="F13" s="260"/>
      <c r="G13" s="260"/>
      <c r="H13" s="188"/>
      <c r="I13" s="227"/>
    </row>
    <row r="14" spans="1:11" s="195" customFormat="1" ht="11.25">
      <c r="A14" s="226"/>
      <c r="B14" s="174"/>
      <c r="C14" s="174"/>
      <c r="D14" s="174"/>
      <c r="E14" s="174"/>
      <c r="F14" s="174"/>
      <c r="G14" s="228"/>
      <c r="H14" s="229"/>
      <c r="I14" s="230"/>
      <c r="J14" s="230"/>
      <c r="K14" s="231"/>
    </row>
    <row r="15" spans="1:23" ht="12.75">
      <c r="A15" s="267" t="s">
        <v>54</v>
      </c>
      <c r="B15" s="284" t="s">
        <v>53</v>
      </c>
      <c r="C15" s="267" t="s">
        <v>71</v>
      </c>
      <c r="D15" s="267"/>
      <c r="E15" s="265" t="s">
        <v>72</v>
      </c>
      <c r="F15" s="266"/>
      <c r="G15" s="266"/>
      <c r="H15" s="266"/>
      <c r="I15" s="266"/>
      <c r="J15" s="266"/>
      <c r="K15" s="26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2.75">
      <c r="A16" s="267"/>
      <c r="B16" s="284"/>
      <c r="C16" s="267"/>
      <c r="D16" s="267"/>
      <c r="E16" s="267" t="s">
        <v>1</v>
      </c>
      <c r="F16" s="267"/>
      <c r="G16" s="267" t="s">
        <v>2</v>
      </c>
      <c r="H16" s="267"/>
      <c r="I16" s="267" t="s">
        <v>3</v>
      </c>
      <c r="J16" s="267"/>
      <c r="K16" s="282" t="s">
        <v>4</v>
      </c>
      <c r="L16" s="27"/>
      <c r="M16" s="27"/>
      <c r="N16" s="97">
        <f>COUNTIF(N19:N29,"&lt;&gt;0")-COUNTIF(N19:N29,"x")-COUNTIF(N19:N29,"х")</f>
        <v>0</v>
      </c>
      <c r="O16" s="97">
        <f>COUNTIF(O19:O29,"&lt;&gt;0")-COUNTIF(O19:O29,"x")-COUNTIF(O19:O29,"х")</f>
        <v>0</v>
      </c>
      <c r="P16" s="97">
        <f>COUNTIF(P19:P29,"&lt;&gt;0")-COUNTIF(P19:P29,"x")-COUNTIF(P19:P29,"х")</f>
        <v>0</v>
      </c>
      <c r="Q16" s="97">
        <f>COUNTIF(Q19:Q29,"&lt;&gt;0")-COUNTIF(Q19:Q29,"x")-COUNTIF(Q19:Q29,"х")</f>
        <v>0</v>
      </c>
      <c r="R16" s="27"/>
      <c r="S16" s="27"/>
      <c r="T16" s="27"/>
      <c r="U16" s="27"/>
      <c r="V16" s="27"/>
      <c r="W16" s="27"/>
    </row>
    <row r="17" spans="1:23" ht="53.25" customHeight="1">
      <c r="A17" s="267"/>
      <c r="B17" s="284"/>
      <c r="C17" s="60" t="s">
        <v>51</v>
      </c>
      <c r="D17" s="32" t="s">
        <v>98</v>
      </c>
      <c r="E17" s="60" t="s">
        <v>51</v>
      </c>
      <c r="F17" s="32" t="s">
        <v>98</v>
      </c>
      <c r="G17" s="60" t="s">
        <v>51</v>
      </c>
      <c r="H17" s="32" t="s">
        <v>98</v>
      </c>
      <c r="I17" s="60" t="s">
        <v>51</v>
      </c>
      <c r="J17" s="32" t="s">
        <v>98</v>
      </c>
      <c r="K17" s="282"/>
      <c r="L17" s="27"/>
      <c r="M17" s="262" t="s">
        <v>73</v>
      </c>
      <c r="N17" s="262"/>
      <c r="O17" s="262"/>
      <c r="P17" s="262"/>
      <c r="Q17" s="262"/>
      <c r="R17" s="27"/>
      <c r="S17" s="27"/>
      <c r="T17" s="27"/>
      <c r="U17" s="27"/>
      <c r="V17" s="27"/>
      <c r="W17" s="27"/>
    </row>
    <row r="18" spans="1:23" s="3" customFormat="1" ht="14.25" customHeight="1">
      <c r="A18" s="60" t="s">
        <v>50</v>
      </c>
      <c r="B18" s="60" t="s">
        <v>49</v>
      </c>
      <c r="C18" s="60">
        <v>1</v>
      </c>
      <c r="D18" s="60">
        <v>2</v>
      </c>
      <c r="E18" s="60">
        <v>3</v>
      </c>
      <c r="F18" s="60">
        <v>4</v>
      </c>
      <c r="G18" s="60">
        <v>5</v>
      </c>
      <c r="H18" s="60">
        <v>6</v>
      </c>
      <c r="I18" s="60">
        <v>7</v>
      </c>
      <c r="J18" s="60">
        <v>8</v>
      </c>
      <c r="K18" s="60">
        <v>9</v>
      </c>
      <c r="L18" s="27"/>
      <c r="M18" s="61" t="s">
        <v>74</v>
      </c>
      <c r="N18" s="61" t="s">
        <v>75</v>
      </c>
      <c r="O18" s="61" t="s">
        <v>76</v>
      </c>
      <c r="P18" s="61" t="s">
        <v>77</v>
      </c>
      <c r="Q18" s="61" t="s">
        <v>78</v>
      </c>
      <c r="R18" s="27"/>
      <c r="S18" s="33"/>
      <c r="T18" s="33"/>
      <c r="U18" s="33"/>
      <c r="V18" s="33"/>
      <c r="W18" s="33"/>
    </row>
    <row r="19" spans="1:23" ht="38.25">
      <c r="A19" s="34" t="s">
        <v>260</v>
      </c>
      <c r="B19" s="35" t="s">
        <v>48</v>
      </c>
      <c r="C19" s="21">
        <f aca="true" t="shared" si="0" ref="C19:D27">SUM(E19,G19,I19)</f>
        <v>0</v>
      </c>
      <c r="D19" s="21">
        <f t="shared" si="0"/>
        <v>0</v>
      </c>
      <c r="E19" s="36"/>
      <c r="F19" s="36"/>
      <c r="G19" s="36"/>
      <c r="H19" s="36"/>
      <c r="I19" s="36"/>
      <c r="J19" s="36"/>
      <c r="K19" s="36"/>
      <c r="L19" s="27"/>
      <c r="M19" s="37" t="s">
        <v>48</v>
      </c>
      <c r="N19" s="241">
        <f aca="true" t="shared" si="1" ref="N19:N29">IF(D19&gt;C19,C19-D19,0)</f>
        <v>0</v>
      </c>
      <c r="O19" s="241">
        <f>IF(F19&gt;E19,E19-F19,0)</f>
        <v>0</v>
      </c>
      <c r="P19" s="241">
        <f>IF(H19&gt;G19,G19-H19,0)</f>
        <v>0</v>
      </c>
      <c r="Q19" s="241">
        <f>IF(J19&gt;I19,I19-J19,0)</f>
        <v>0</v>
      </c>
      <c r="R19" s="27"/>
      <c r="S19" s="27"/>
      <c r="T19" s="27"/>
      <c r="U19" s="27"/>
      <c r="V19" s="27"/>
      <c r="W19" s="27"/>
    </row>
    <row r="20" spans="1:23" ht="24.75" customHeight="1">
      <c r="A20" s="34" t="s">
        <v>97</v>
      </c>
      <c r="B20" s="35" t="s">
        <v>47</v>
      </c>
      <c r="C20" s="21">
        <f t="shared" si="0"/>
        <v>0</v>
      </c>
      <c r="D20" s="21">
        <f t="shared" si="0"/>
        <v>0</v>
      </c>
      <c r="E20" s="36"/>
      <c r="F20" s="36"/>
      <c r="G20" s="38" t="s">
        <v>32</v>
      </c>
      <c r="H20" s="38" t="s">
        <v>32</v>
      </c>
      <c r="I20" s="38" t="s">
        <v>32</v>
      </c>
      <c r="J20" s="38" t="s">
        <v>32</v>
      </c>
      <c r="K20" s="36"/>
      <c r="L20" s="27"/>
      <c r="M20" s="37" t="s">
        <v>47</v>
      </c>
      <c r="N20" s="241">
        <f t="shared" si="1"/>
        <v>0</v>
      </c>
      <c r="O20" s="241">
        <f>IF(F20&gt;E20,E20-F20,0)</f>
        <v>0</v>
      </c>
      <c r="P20" s="242" t="s">
        <v>32</v>
      </c>
      <c r="Q20" s="242" t="s">
        <v>32</v>
      </c>
      <c r="R20" s="27"/>
      <c r="S20" s="27"/>
      <c r="T20" s="27"/>
      <c r="U20" s="27"/>
      <c r="V20" s="27"/>
      <c r="W20" s="27"/>
    </row>
    <row r="21" spans="1:23" ht="12.75">
      <c r="A21" s="39" t="s">
        <v>96</v>
      </c>
      <c r="B21" s="35" t="s">
        <v>46</v>
      </c>
      <c r="C21" s="21">
        <f t="shared" si="0"/>
        <v>0</v>
      </c>
      <c r="D21" s="21">
        <f t="shared" si="0"/>
        <v>0</v>
      </c>
      <c r="E21" s="38" t="s">
        <v>32</v>
      </c>
      <c r="F21" s="38" t="s">
        <v>32</v>
      </c>
      <c r="G21" s="36"/>
      <c r="H21" s="36"/>
      <c r="I21" s="38" t="s">
        <v>32</v>
      </c>
      <c r="J21" s="38" t="s">
        <v>32</v>
      </c>
      <c r="K21" s="36"/>
      <c r="L21" s="27"/>
      <c r="M21" s="37" t="s">
        <v>46</v>
      </c>
      <c r="N21" s="241">
        <f t="shared" si="1"/>
        <v>0</v>
      </c>
      <c r="O21" s="242" t="s">
        <v>32</v>
      </c>
      <c r="P21" s="241">
        <f>IF(H21&gt;G21,G21-H21,0)</f>
        <v>0</v>
      </c>
      <c r="Q21" s="242" t="s">
        <v>32</v>
      </c>
      <c r="R21" s="27"/>
      <c r="S21" s="27"/>
      <c r="T21" s="27"/>
      <c r="U21" s="27"/>
      <c r="V21" s="27"/>
      <c r="W21" s="27"/>
    </row>
    <row r="22" spans="1:23" ht="25.5">
      <c r="A22" s="81" t="s">
        <v>150</v>
      </c>
      <c r="B22" s="35" t="s">
        <v>45</v>
      </c>
      <c r="C22" s="21">
        <f t="shared" si="0"/>
        <v>0</v>
      </c>
      <c r="D22" s="21">
        <f t="shared" si="0"/>
        <v>0</v>
      </c>
      <c r="E22" s="21">
        <f aca="true" t="shared" si="2" ref="E22:K22">SUM(E23:E27)</f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7"/>
      <c r="M22" s="37" t="s">
        <v>45</v>
      </c>
      <c r="N22" s="241">
        <f t="shared" si="1"/>
        <v>0</v>
      </c>
      <c r="O22" s="241">
        <f aca="true" t="shared" si="3" ref="O22:O27">IF(F22&gt;E22,E22-F22,0)</f>
        <v>0</v>
      </c>
      <c r="P22" s="241">
        <f aca="true" t="shared" si="4" ref="P22:P27">IF(H22&gt;G22,G22-H22,0)</f>
        <v>0</v>
      </c>
      <c r="Q22" s="241">
        <f>IF(J22&gt;I22,I22-J22,0)</f>
        <v>0</v>
      </c>
      <c r="R22" s="27"/>
      <c r="S22" s="27"/>
      <c r="T22" s="27"/>
      <c r="U22" s="27"/>
      <c r="V22" s="27"/>
      <c r="W22" s="27"/>
    </row>
    <row r="23" spans="1:23" ht="25.5">
      <c r="A23" s="39" t="s">
        <v>151</v>
      </c>
      <c r="B23" s="35" t="s">
        <v>44</v>
      </c>
      <c r="C23" s="21">
        <f t="shared" si="0"/>
        <v>0</v>
      </c>
      <c r="D23" s="21">
        <f t="shared" si="0"/>
        <v>0</v>
      </c>
      <c r="E23" s="36"/>
      <c r="F23" s="36"/>
      <c r="G23" s="36"/>
      <c r="H23" s="36"/>
      <c r="I23" s="36"/>
      <c r="J23" s="36"/>
      <c r="K23" s="36"/>
      <c r="L23" s="27"/>
      <c r="M23" s="37" t="s">
        <v>44</v>
      </c>
      <c r="N23" s="241">
        <f t="shared" si="1"/>
        <v>0</v>
      </c>
      <c r="O23" s="241">
        <f t="shared" si="3"/>
        <v>0</v>
      </c>
      <c r="P23" s="241">
        <f t="shared" si="4"/>
        <v>0</v>
      </c>
      <c r="Q23" s="241">
        <f>IF(J23&gt;I23,I23-J23,0)</f>
        <v>0</v>
      </c>
      <c r="R23" s="27"/>
      <c r="S23" s="27"/>
      <c r="T23" s="27"/>
      <c r="U23" s="27"/>
      <c r="V23" s="27"/>
      <c r="W23" s="27"/>
    </row>
    <row r="24" spans="1:23" ht="12.75">
      <c r="A24" s="39" t="s">
        <v>101</v>
      </c>
      <c r="B24" s="35" t="s">
        <v>43</v>
      </c>
      <c r="C24" s="21">
        <f>SUM(E24,G24,I24)</f>
        <v>0</v>
      </c>
      <c r="D24" s="21">
        <f>SUM(F24,H24,J24)</f>
        <v>0</v>
      </c>
      <c r="E24" s="36"/>
      <c r="F24" s="36"/>
      <c r="G24" s="36"/>
      <c r="H24" s="36"/>
      <c r="I24" s="36"/>
      <c r="J24" s="36"/>
      <c r="K24" s="36"/>
      <c r="L24" s="27"/>
      <c r="M24" s="37" t="s">
        <v>43</v>
      </c>
      <c r="N24" s="241">
        <f t="shared" si="1"/>
        <v>0</v>
      </c>
      <c r="O24" s="241">
        <f t="shared" si="3"/>
        <v>0</v>
      </c>
      <c r="P24" s="241">
        <f t="shared" si="4"/>
        <v>0</v>
      </c>
      <c r="Q24" s="241">
        <f>IF(J24&gt;I24,I24-J24,0)</f>
        <v>0</v>
      </c>
      <c r="R24" s="27"/>
      <c r="S24" s="27"/>
      <c r="T24" s="27"/>
      <c r="U24" s="27"/>
      <c r="V24" s="27"/>
      <c r="W24" s="27"/>
    </row>
    <row r="25" spans="1:23" s="2" customFormat="1" ht="25.5">
      <c r="A25" s="39" t="s">
        <v>129</v>
      </c>
      <c r="B25" s="35" t="s">
        <v>41</v>
      </c>
      <c r="C25" s="21">
        <f t="shared" si="0"/>
        <v>0</v>
      </c>
      <c r="D25" s="21">
        <f t="shared" si="0"/>
        <v>0</v>
      </c>
      <c r="E25" s="36"/>
      <c r="F25" s="36"/>
      <c r="G25" s="36"/>
      <c r="H25" s="36"/>
      <c r="I25" s="36"/>
      <c r="J25" s="36"/>
      <c r="K25" s="36"/>
      <c r="L25" s="27"/>
      <c r="M25" s="37" t="s">
        <v>41</v>
      </c>
      <c r="N25" s="241">
        <f t="shared" si="1"/>
        <v>0</v>
      </c>
      <c r="O25" s="241">
        <f t="shared" si="3"/>
        <v>0</v>
      </c>
      <c r="P25" s="241">
        <f t="shared" si="4"/>
        <v>0</v>
      </c>
      <c r="Q25" s="241">
        <f>IF(J25&gt;I25,I25-J25,0)</f>
        <v>0</v>
      </c>
      <c r="R25" s="27"/>
      <c r="S25" s="27"/>
      <c r="T25" s="27"/>
      <c r="U25" s="27"/>
      <c r="V25" s="27"/>
      <c r="W25" s="27"/>
    </row>
    <row r="26" spans="1:23" s="2" customFormat="1" ht="25.5">
      <c r="A26" s="39" t="s">
        <v>42</v>
      </c>
      <c r="B26" s="35" t="s">
        <v>39</v>
      </c>
      <c r="C26" s="21">
        <f t="shared" si="0"/>
        <v>0</v>
      </c>
      <c r="D26" s="21">
        <f t="shared" si="0"/>
        <v>0</v>
      </c>
      <c r="E26" s="36"/>
      <c r="F26" s="36"/>
      <c r="G26" s="36"/>
      <c r="H26" s="36"/>
      <c r="I26" s="36"/>
      <c r="J26" s="36"/>
      <c r="K26" s="36"/>
      <c r="L26" s="27"/>
      <c r="M26" s="37" t="s">
        <v>39</v>
      </c>
      <c r="N26" s="241">
        <f t="shared" si="1"/>
        <v>0</v>
      </c>
      <c r="O26" s="241">
        <f t="shared" si="3"/>
        <v>0</v>
      </c>
      <c r="P26" s="241">
        <f t="shared" si="4"/>
        <v>0</v>
      </c>
      <c r="Q26" s="241">
        <f>IF(J26&gt;I26,I26-J26,0)</f>
        <v>0</v>
      </c>
      <c r="R26" s="27"/>
      <c r="S26" s="27"/>
      <c r="T26" s="27"/>
      <c r="U26" s="27"/>
      <c r="V26" s="27"/>
      <c r="W26" s="27"/>
    </row>
    <row r="27" spans="1:23" s="2" customFormat="1" ht="38.25">
      <c r="A27" s="39" t="s">
        <v>40</v>
      </c>
      <c r="B27" s="35" t="s">
        <v>102</v>
      </c>
      <c r="C27" s="21">
        <f t="shared" si="0"/>
        <v>0</v>
      </c>
      <c r="D27" s="21">
        <f t="shared" si="0"/>
        <v>0</v>
      </c>
      <c r="E27" s="36"/>
      <c r="F27" s="36"/>
      <c r="G27" s="36"/>
      <c r="H27" s="36"/>
      <c r="I27" s="38" t="s">
        <v>32</v>
      </c>
      <c r="J27" s="38" t="s">
        <v>32</v>
      </c>
      <c r="K27" s="36"/>
      <c r="L27" s="27"/>
      <c r="M27" s="37" t="s">
        <v>102</v>
      </c>
      <c r="N27" s="241">
        <f t="shared" si="1"/>
        <v>0</v>
      </c>
      <c r="O27" s="241">
        <f t="shared" si="3"/>
        <v>0</v>
      </c>
      <c r="P27" s="241">
        <f t="shared" si="4"/>
        <v>0</v>
      </c>
      <c r="Q27" s="243" t="s">
        <v>32</v>
      </c>
      <c r="R27" s="27"/>
      <c r="S27" s="27"/>
      <c r="T27" s="27"/>
      <c r="U27" s="27"/>
      <c r="V27" s="27"/>
      <c r="W27" s="27"/>
    </row>
    <row r="28" spans="1:23" ht="25.5">
      <c r="A28" s="34" t="s">
        <v>152</v>
      </c>
      <c r="B28" s="35" t="s">
        <v>38</v>
      </c>
      <c r="C28" s="36"/>
      <c r="D28" s="36"/>
      <c r="E28" s="38" t="s">
        <v>32</v>
      </c>
      <c r="F28" s="38" t="s">
        <v>32</v>
      </c>
      <c r="G28" s="38" t="s">
        <v>32</v>
      </c>
      <c r="H28" s="38" t="s">
        <v>32</v>
      </c>
      <c r="I28" s="38" t="s">
        <v>32</v>
      </c>
      <c r="J28" s="38" t="s">
        <v>32</v>
      </c>
      <c r="K28" s="36"/>
      <c r="L28" s="27"/>
      <c r="M28" s="37" t="s">
        <v>38</v>
      </c>
      <c r="N28" s="241">
        <f t="shared" si="1"/>
        <v>0</v>
      </c>
      <c r="O28" s="243" t="s">
        <v>32</v>
      </c>
      <c r="P28" s="243" t="s">
        <v>32</v>
      </c>
      <c r="Q28" s="243" t="s">
        <v>32</v>
      </c>
      <c r="R28" s="27"/>
      <c r="S28" s="27"/>
      <c r="T28" s="27"/>
      <c r="U28" s="27"/>
      <c r="V28" s="27"/>
      <c r="W28" s="27"/>
    </row>
    <row r="29" spans="1:23" ht="12.75">
      <c r="A29" s="34" t="s">
        <v>37</v>
      </c>
      <c r="B29" s="35" t="s">
        <v>36</v>
      </c>
      <c r="C29" s="36"/>
      <c r="D29" s="36"/>
      <c r="E29" s="38" t="s">
        <v>32</v>
      </c>
      <c r="F29" s="38" t="s">
        <v>32</v>
      </c>
      <c r="G29" s="38" t="s">
        <v>32</v>
      </c>
      <c r="H29" s="38" t="s">
        <v>32</v>
      </c>
      <c r="I29" s="38" t="s">
        <v>32</v>
      </c>
      <c r="J29" s="38" t="s">
        <v>32</v>
      </c>
      <c r="K29" s="36"/>
      <c r="L29" s="27"/>
      <c r="M29" s="37" t="s">
        <v>36</v>
      </c>
      <c r="N29" s="241">
        <f t="shared" si="1"/>
        <v>0</v>
      </c>
      <c r="O29" s="243" t="s">
        <v>32</v>
      </c>
      <c r="P29" s="243" t="s">
        <v>32</v>
      </c>
      <c r="Q29" s="243" t="s">
        <v>32</v>
      </c>
      <c r="R29" s="27"/>
      <c r="S29" s="27"/>
      <c r="T29" s="27"/>
      <c r="U29" s="27"/>
      <c r="V29" s="27"/>
      <c r="W29" s="27"/>
    </row>
    <row r="30" spans="1:23" ht="17.25" customHeight="1">
      <c r="A30"/>
      <c r="B30"/>
      <c r="C30"/>
      <c r="D30"/>
      <c r="E30"/>
      <c r="F30"/>
      <c r="G30"/>
      <c r="H30"/>
      <c r="I30"/>
      <c r="J30"/>
      <c r="K30"/>
      <c r="L30"/>
      <c r="M30" s="27"/>
      <c r="N30" s="27"/>
      <c r="O30" s="97">
        <f>COUNTIF(O32:O34,"&lt;&gt;0")-COUNTIF(O32:O34,"x")-COUNTIF(O32:O34,"х")</f>
        <v>0</v>
      </c>
      <c r="P30" s="97">
        <f aca="true" t="shared" si="5" ref="P30:W30">COUNTIF(P32:P34,"&lt;&gt;0")-COUNTIF(P32:P34,"x")-COUNTIF(P32:P34,"х")</f>
        <v>0</v>
      </c>
      <c r="Q30" s="97">
        <f t="shared" si="5"/>
        <v>0</v>
      </c>
      <c r="R30" s="97">
        <f t="shared" si="5"/>
        <v>0</v>
      </c>
      <c r="S30" s="97">
        <f t="shared" si="5"/>
        <v>0</v>
      </c>
      <c r="T30" s="97">
        <f t="shared" si="5"/>
        <v>0</v>
      </c>
      <c r="U30" s="97">
        <f t="shared" si="5"/>
        <v>0</v>
      </c>
      <c r="V30" s="97">
        <f t="shared" si="5"/>
        <v>0</v>
      </c>
      <c r="W30" s="97">
        <f t="shared" si="5"/>
        <v>0</v>
      </c>
    </row>
    <row r="31" spans="1:23" ht="15">
      <c r="A31"/>
      <c r="B31"/>
      <c r="C31"/>
      <c r="D31"/>
      <c r="E31"/>
      <c r="F31"/>
      <c r="G31"/>
      <c r="H31"/>
      <c r="I31"/>
      <c r="J31"/>
      <c r="K31"/>
      <c r="L31"/>
      <c r="M31" s="263" t="s">
        <v>79</v>
      </c>
      <c r="N31" s="263"/>
      <c r="O31" s="62" t="s">
        <v>80</v>
      </c>
      <c r="P31" s="62" t="s">
        <v>81</v>
      </c>
      <c r="Q31" s="62" t="s">
        <v>82</v>
      </c>
      <c r="R31" s="62" t="s">
        <v>83</v>
      </c>
      <c r="S31" s="62" t="s">
        <v>84</v>
      </c>
      <c r="T31" s="62" t="s">
        <v>85</v>
      </c>
      <c r="U31" s="62" t="s">
        <v>86</v>
      </c>
      <c r="V31" s="62" t="s">
        <v>87</v>
      </c>
      <c r="W31" s="62" t="s">
        <v>88</v>
      </c>
    </row>
    <row r="32" spans="1:23" ht="15">
      <c r="A32"/>
      <c r="B32"/>
      <c r="C32"/>
      <c r="D32"/>
      <c r="E32"/>
      <c r="F32"/>
      <c r="G32"/>
      <c r="H32"/>
      <c r="I32"/>
      <c r="J32"/>
      <c r="K32"/>
      <c r="L32"/>
      <c r="M32" s="264" t="s">
        <v>89</v>
      </c>
      <c r="N32" s="264"/>
      <c r="O32" s="241">
        <f>IF(C29&gt;C28,C28-C29,0)</f>
        <v>0</v>
      </c>
      <c r="P32" s="241">
        <f>IF(D29&gt;D28,D28-D29,0)</f>
        <v>0</v>
      </c>
      <c r="Q32" s="243" t="s">
        <v>32</v>
      </c>
      <c r="R32" s="243" t="s">
        <v>32</v>
      </c>
      <c r="S32" s="243" t="s">
        <v>32</v>
      </c>
      <c r="T32" s="243" t="s">
        <v>32</v>
      </c>
      <c r="U32" s="243" t="s">
        <v>32</v>
      </c>
      <c r="V32" s="243" t="s">
        <v>32</v>
      </c>
      <c r="W32" s="241">
        <f>IF(K29&gt;K28,K28-K29,0)</f>
        <v>0</v>
      </c>
    </row>
    <row r="33" spans="1:23" ht="12.75" customHeight="1">
      <c r="A33"/>
      <c r="B33"/>
      <c r="C33"/>
      <c r="D33"/>
      <c r="E33"/>
      <c r="F33"/>
      <c r="G33"/>
      <c r="H33"/>
      <c r="I33"/>
      <c r="J33"/>
      <c r="K33"/>
      <c r="L33"/>
      <c r="M33" s="264" t="s">
        <v>90</v>
      </c>
      <c r="N33" s="264"/>
      <c r="O33" s="243" t="s">
        <v>32</v>
      </c>
      <c r="P33" s="243" t="s">
        <v>32</v>
      </c>
      <c r="Q33" s="241">
        <f>IF(E20&gt;E19,E19-E20,0)</f>
        <v>0</v>
      </c>
      <c r="R33" s="241">
        <f>IF(F20&gt;F19,F19-F20,0)</f>
        <v>0</v>
      </c>
      <c r="S33" s="241">
        <f>IF(G21&gt;G19,G19-G21,0)</f>
        <v>0</v>
      </c>
      <c r="T33" s="241">
        <f>IF(H21&gt;H19,H19-H21,0)</f>
        <v>0</v>
      </c>
      <c r="U33" s="243" t="s">
        <v>32</v>
      </c>
      <c r="V33" s="243" t="s">
        <v>32</v>
      </c>
      <c r="W33" s="241">
        <f>IF((K20+K21)&gt;K19,K19-(K20+K21),0)</f>
        <v>0</v>
      </c>
    </row>
    <row r="34" spans="13:23" ht="33" customHeight="1">
      <c r="M34" s="351" t="s">
        <v>336</v>
      </c>
      <c r="N34" s="351"/>
      <c r="O34" s="241">
        <f>IF(SUM(C23,C24,C25,C26)&gt;C19,C19-SUM(C23,C24,C25,C26),0)</f>
        <v>0</v>
      </c>
      <c r="P34" s="241">
        <f aca="true" t="shared" si="6" ref="P34:W34">IF(SUM(D23,D24,D25,D26)&gt;D19,D19-SUM(D23,D24,D25,D26),0)</f>
        <v>0</v>
      </c>
      <c r="Q34" s="241">
        <f t="shared" si="6"/>
        <v>0</v>
      </c>
      <c r="R34" s="241">
        <f t="shared" si="6"/>
        <v>0</v>
      </c>
      <c r="S34" s="241">
        <f t="shared" si="6"/>
        <v>0</v>
      </c>
      <c r="T34" s="241">
        <f t="shared" si="6"/>
        <v>0</v>
      </c>
      <c r="U34" s="241">
        <f t="shared" si="6"/>
        <v>0</v>
      </c>
      <c r="V34" s="241">
        <f t="shared" si="6"/>
        <v>0</v>
      </c>
      <c r="W34" s="241">
        <f t="shared" si="6"/>
        <v>0</v>
      </c>
    </row>
    <row r="35" ht="15" customHeight="1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26">
    <mergeCell ref="B7:I7"/>
    <mergeCell ref="B9:I9"/>
    <mergeCell ref="B10:I10"/>
    <mergeCell ref="E16:F16"/>
    <mergeCell ref="K16:K17"/>
    <mergeCell ref="A11:K11"/>
    <mergeCell ref="B15:B17"/>
    <mergeCell ref="A15:A17"/>
    <mergeCell ref="C15:D16"/>
    <mergeCell ref="B8:I8"/>
    <mergeCell ref="A3:H3"/>
    <mergeCell ref="A4:H4"/>
    <mergeCell ref="A5:H5"/>
    <mergeCell ref="I3:K3"/>
    <mergeCell ref="I4:K4"/>
    <mergeCell ref="I5:K5"/>
    <mergeCell ref="M34:N34"/>
    <mergeCell ref="D13:G13"/>
    <mergeCell ref="D12:E12"/>
    <mergeCell ref="M17:Q17"/>
    <mergeCell ref="M31:N31"/>
    <mergeCell ref="M32:N32"/>
    <mergeCell ref="M33:N33"/>
    <mergeCell ref="E15:K15"/>
    <mergeCell ref="G16:H16"/>
    <mergeCell ref="I16:J16"/>
  </mergeCells>
  <conditionalFormatting sqref="B7:I7 B9:I9 F12:G12">
    <cfRule type="containsBlanks" priority="2" dxfId="0" stopIfTrue="1">
      <formula>LEN(TRIM(B7))=0</formula>
    </cfRule>
  </conditionalFormatting>
  <conditionalFormatting sqref="B7:I7 B9:I9 F12:G12">
    <cfRule type="containsBlanks" priority="1" dxfId="4" stopIfTrue="1">
      <formula>LEN(TRIM(B7))=0</formula>
    </cfRule>
  </conditionalFormatting>
  <dataValidations count="2">
    <dataValidation type="list" allowBlank="1" prompt="Выберите год" errorTitle="ОШИБКА!" error="Воспользуйтесь выпадающим списком" sqref="G12">
      <formula1>"2022,2023,2024"</formula1>
    </dataValidation>
    <dataValidation type="list" allowBlank="1" showInputMessage="1" showErrorMessage="1" prompt="Выберите квартал" sqref="F12">
      <formula1>"1 квартал, 2 квартал, 3 квартал, 4 квартал"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B33"/>
  <sheetViews>
    <sheetView showZeros="0" zoomScalePageLayoutView="0" workbookViewId="0" topLeftCell="A1">
      <selection activeCell="C15" sqref="C15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8" width="11.421875" style="0" customWidth="1"/>
    <col min="9" max="9" width="12.7109375" style="0" customWidth="1"/>
    <col min="10" max="10" width="13.421875" style="0" customWidth="1"/>
    <col min="11" max="11" width="11.421875" style="0" customWidth="1"/>
    <col min="12" max="12" width="12.140625" style="0" customWidth="1"/>
    <col min="13" max="13" width="14.00390625" style="0" customWidth="1"/>
    <col min="14" max="14" width="11.00390625" style="0" customWidth="1"/>
    <col min="15" max="15" width="11.421875" style="0" customWidth="1"/>
    <col min="16" max="16" width="12.8515625" style="0" customWidth="1"/>
    <col min="17" max="17" width="14.00390625" style="0" customWidth="1"/>
    <col min="20" max="28" width="12.140625" style="0" customWidth="1"/>
    <col min="30" max="30" width="50.28125" style="0" customWidth="1"/>
  </cols>
  <sheetData>
    <row r="1" spans="1:27" ht="15">
      <c r="A1" s="25" t="s">
        <v>125</v>
      </c>
      <c r="B1" s="26" t="s">
        <v>56</v>
      </c>
      <c r="C1" s="41">
        <f>'11-ОИП(Раздел 1)'!C1</f>
        <v>0</v>
      </c>
      <c r="D1" s="42">
        <f>'11-ОИП(Раздел 1)'!D1</f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 s="1" customFormat="1" ht="15.75">
      <c r="A2" s="28"/>
      <c r="B2" s="28"/>
      <c r="C2" s="300">
        <f>'11-ОИП(Раздел 1)'!B7</f>
        <v>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/>
    </row>
    <row r="3" spans="1:28" s="1" customFormat="1" ht="12.75" customHeight="1">
      <c r="A3" s="28"/>
      <c r="B3" s="28"/>
      <c r="C3" s="301" t="s">
        <v>100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/>
    </row>
    <row r="4" spans="1:28" s="1" customFormat="1" ht="15.75">
      <c r="A4" s="28"/>
      <c r="B4" s="28"/>
      <c r="C4" s="303">
        <f>'11-ОИП(Раздел 1)'!B9</f>
        <v>0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/>
    </row>
    <row r="5" spans="1:28" s="1" customFormat="1" ht="15">
      <c r="A5" s="28"/>
      <c r="B5" s="28"/>
      <c r="C5" s="301" t="s">
        <v>286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/>
    </row>
    <row r="6" spans="1:28" s="1" customFormat="1" ht="15">
      <c r="A6" s="151"/>
      <c r="B6" s="151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50"/>
      <c r="Q6" s="150"/>
      <c r="R6" s="27"/>
      <c r="S6" s="27"/>
      <c r="T6" s="27"/>
      <c r="U6" s="27"/>
      <c r="V6" s="27"/>
      <c r="W6" s="27"/>
      <c r="X6" s="27"/>
      <c r="Y6" s="27"/>
      <c r="Z6" s="27"/>
      <c r="AA6" s="27"/>
      <c r="AB6"/>
    </row>
    <row r="7" spans="1:28" s="1" customFormat="1" ht="34.5" customHeight="1">
      <c r="A7" s="302" t="s">
        <v>261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27"/>
      <c r="S7" s="27"/>
      <c r="T7" s="27"/>
      <c r="U7" s="27"/>
      <c r="V7" s="27"/>
      <c r="W7" s="27"/>
      <c r="X7" s="27"/>
      <c r="Y7" s="27"/>
      <c r="Z7" s="27"/>
      <c r="AA7" s="27"/>
      <c r="AB7"/>
    </row>
    <row r="8" spans="1:28" s="1" customFormat="1" ht="15.75" customHeight="1">
      <c r="A8" s="45"/>
      <c r="B8" s="45"/>
      <c r="C8" s="45"/>
      <c r="D8" s="45"/>
      <c r="E8" s="45"/>
      <c r="F8" s="29"/>
      <c r="G8" s="107"/>
      <c r="H8" s="152">
        <f>'11-ОИП(Раздел 1)'!D12</f>
      </c>
      <c r="I8" s="153">
        <f>'11-ОИП(Раздел 1)'!F12</f>
        <v>0</v>
      </c>
      <c r="J8" s="30">
        <f>'11-ОИП(Раздел 1)'!G12</f>
        <v>0</v>
      </c>
      <c r="K8" s="149" t="s">
        <v>25</v>
      </c>
      <c r="L8" s="45"/>
      <c r="M8" s="45"/>
      <c r="N8" s="45"/>
      <c r="O8" s="45"/>
      <c r="P8" s="45"/>
      <c r="Q8" s="45"/>
      <c r="R8" s="27"/>
      <c r="S8" s="27"/>
      <c r="T8" s="27"/>
      <c r="U8" s="27"/>
      <c r="V8" s="27"/>
      <c r="W8" s="27"/>
      <c r="X8" s="27"/>
      <c r="Y8" s="27"/>
      <c r="Z8" s="27"/>
      <c r="AA8" s="27"/>
      <c r="AB8"/>
    </row>
    <row r="9" spans="1:28" s="1" customFormat="1" ht="15">
      <c r="A9" s="55" t="s">
        <v>55</v>
      </c>
      <c r="B9" s="55"/>
      <c r="C9" s="55"/>
      <c r="D9" s="55"/>
      <c r="E9" s="29"/>
      <c r="F9" s="154"/>
      <c r="G9" s="304" t="s">
        <v>287</v>
      </c>
      <c r="H9" s="304"/>
      <c r="I9" s="304"/>
      <c r="J9" s="304"/>
      <c r="K9" s="304"/>
      <c r="L9" s="31"/>
      <c r="M9" s="31"/>
      <c r="N9" s="150"/>
      <c r="O9" s="150"/>
      <c r="P9" s="150"/>
      <c r="Q9" s="232"/>
      <c r="R9" s="27"/>
      <c r="S9" s="27"/>
      <c r="T9" s="27"/>
      <c r="U9" s="27"/>
      <c r="V9" s="27"/>
      <c r="W9" s="27"/>
      <c r="X9" s="27"/>
      <c r="Y9" s="27"/>
      <c r="Z9" s="27"/>
      <c r="AA9" s="27"/>
      <c r="AB9"/>
    </row>
    <row r="10" spans="1:28" s="187" customFormat="1" ht="11.25">
      <c r="A10" s="55"/>
      <c r="B10" s="55"/>
      <c r="C10" s="55"/>
      <c r="D10" s="55"/>
      <c r="E10" s="182"/>
      <c r="F10" s="154"/>
      <c r="G10" s="173"/>
      <c r="H10" s="173"/>
      <c r="I10" s="173"/>
      <c r="J10" s="173"/>
      <c r="K10" s="173"/>
      <c r="L10" s="183"/>
      <c r="M10" s="183"/>
      <c r="N10" s="184"/>
      <c r="O10" s="184"/>
      <c r="P10" s="184"/>
      <c r="Q10" s="185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6"/>
    </row>
    <row r="11" spans="1:28" s="1" customFormat="1" ht="52.5" customHeight="1">
      <c r="A11" s="297" t="s">
        <v>67</v>
      </c>
      <c r="B11" s="297" t="s">
        <v>53</v>
      </c>
      <c r="C11" s="297" t="s">
        <v>106</v>
      </c>
      <c r="D11" s="297" t="s">
        <v>105</v>
      </c>
      <c r="E11" s="297" t="s">
        <v>104</v>
      </c>
      <c r="F11" s="297" t="s">
        <v>279</v>
      </c>
      <c r="G11" s="290" t="s">
        <v>103</v>
      </c>
      <c r="H11" s="291"/>
      <c r="I11" s="291"/>
      <c r="J11" s="291"/>
      <c r="K11" s="291"/>
      <c r="L11" s="287"/>
      <c r="M11" s="288"/>
      <c r="N11" s="308" t="s">
        <v>281</v>
      </c>
      <c r="O11" s="309"/>
      <c r="P11" s="308" t="s">
        <v>282</v>
      </c>
      <c r="Q11" s="30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/>
    </row>
    <row r="12" spans="1:28" s="1" customFormat="1" ht="15">
      <c r="A12" s="298"/>
      <c r="B12" s="298"/>
      <c r="C12" s="298"/>
      <c r="D12" s="298"/>
      <c r="E12" s="298"/>
      <c r="F12" s="298"/>
      <c r="G12" s="295" t="s">
        <v>51</v>
      </c>
      <c r="H12" s="295" t="s">
        <v>66</v>
      </c>
      <c r="I12" s="297" t="s">
        <v>280</v>
      </c>
      <c r="J12" s="292" t="s">
        <v>262</v>
      </c>
      <c r="K12" s="293"/>
      <c r="L12" s="293"/>
      <c r="M12" s="294"/>
      <c r="N12" s="290"/>
      <c r="O12" s="310"/>
      <c r="P12" s="290"/>
      <c r="Q12" s="310"/>
      <c r="R12" s="27"/>
      <c r="S12" s="27"/>
      <c r="T12" s="97">
        <f>COUNTIF(T15:T26,"&lt;&gt;0")-COUNTIF(T15:T26,"x")-COUNTIF(T15:T26,"х")</f>
        <v>0</v>
      </c>
      <c r="U12" s="97">
        <f>COUNTIF(U15:U26,"&lt;&gt;0")-COUNTIF(U15:U26,"x")-COUNTIF(U15:U26,"х")</f>
        <v>0</v>
      </c>
      <c r="V12" s="97">
        <f>COUNTIF(V15:V26,"&lt;&gt;0")-COUNTIF(V15:V26,"x")-COUNTIF(V15:V26,"х")</f>
        <v>0</v>
      </c>
      <c r="W12" s="97">
        <f>COUNTIF(W15:W26,"&lt;&gt;0")-COUNTIF(W15:W26,"x")-COUNTIF(W15:W26,"х")</f>
        <v>0</v>
      </c>
      <c r="X12" s="97">
        <f>COUNTIF(X15:X26,"&lt;&gt;0")-COUNTIF(X15:X26,"x")-COUNTIF(X15:X26,"х")</f>
        <v>0</v>
      </c>
      <c r="Y12" s="97"/>
      <c r="Z12" s="97"/>
      <c r="AA12" s="97"/>
      <c r="AB12"/>
    </row>
    <row r="13" spans="1:28" s="1" customFormat="1" ht="90.75" customHeight="1">
      <c r="A13" s="299"/>
      <c r="B13" s="299"/>
      <c r="C13" s="299"/>
      <c r="D13" s="299"/>
      <c r="E13" s="299"/>
      <c r="F13" s="299"/>
      <c r="G13" s="296"/>
      <c r="H13" s="296"/>
      <c r="I13" s="299"/>
      <c r="J13" s="147" t="s">
        <v>275</v>
      </c>
      <c r="K13" s="147" t="s">
        <v>276</v>
      </c>
      <c r="L13" s="147" t="s">
        <v>277</v>
      </c>
      <c r="M13" s="147" t="s">
        <v>278</v>
      </c>
      <c r="N13" s="32" t="s">
        <v>51</v>
      </c>
      <c r="O13" s="32" t="s">
        <v>66</v>
      </c>
      <c r="P13" s="32" t="s">
        <v>51</v>
      </c>
      <c r="Q13" s="32" t="s">
        <v>0</v>
      </c>
      <c r="R13" s="27"/>
      <c r="S13" s="262" t="s">
        <v>73</v>
      </c>
      <c r="T13" s="262"/>
      <c r="U13" s="262"/>
      <c r="V13" s="262"/>
      <c r="W13" s="262"/>
      <c r="X13" s="262"/>
      <c r="Y13" s="211"/>
      <c r="Z13" s="211"/>
      <c r="AA13" s="211"/>
      <c r="AB13"/>
    </row>
    <row r="14" spans="1:24" s="1" customFormat="1" ht="12.75">
      <c r="A14" s="60" t="s">
        <v>50</v>
      </c>
      <c r="B14" s="60" t="s">
        <v>49</v>
      </c>
      <c r="C14" s="60">
        <v>1</v>
      </c>
      <c r="D14" s="60">
        <v>2</v>
      </c>
      <c r="E14" s="60">
        <v>3</v>
      </c>
      <c r="F14" s="60">
        <v>4</v>
      </c>
      <c r="G14" s="60">
        <v>5</v>
      </c>
      <c r="H14" s="60">
        <v>6</v>
      </c>
      <c r="I14" s="60">
        <v>7</v>
      </c>
      <c r="J14" s="124">
        <v>8</v>
      </c>
      <c r="K14" s="124">
        <v>9</v>
      </c>
      <c r="L14" s="124">
        <v>10</v>
      </c>
      <c r="M14" s="124">
        <v>11</v>
      </c>
      <c r="N14" s="124">
        <v>12</v>
      </c>
      <c r="O14" s="124">
        <v>13</v>
      </c>
      <c r="P14" s="124">
        <v>14</v>
      </c>
      <c r="Q14" s="124">
        <v>15</v>
      </c>
      <c r="R14" s="27"/>
      <c r="S14" s="61" t="s">
        <v>74</v>
      </c>
      <c r="T14" s="61" t="s">
        <v>77</v>
      </c>
      <c r="U14" s="61" t="s">
        <v>91</v>
      </c>
      <c r="V14" s="155" t="s">
        <v>199</v>
      </c>
      <c r="W14" s="155" t="s">
        <v>298</v>
      </c>
      <c r="X14" s="155" t="s">
        <v>190</v>
      </c>
    </row>
    <row r="15" spans="1:24" s="1" customFormat="1" ht="12.75">
      <c r="A15" s="99" t="str">
        <f>A16-1&amp;" и ранее*"</f>
        <v>-10 и ранее*</v>
      </c>
      <c r="B15" s="35" t="s">
        <v>65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22">
        <f>C15+D15+I15-E15-F15-G15-N15</f>
        <v>0</v>
      </c>
      <c r="Q15" s="57"/>
      <c r="R15" s="27"/>
      <c r="S15" s="37" t="s">
        <v>65</v>
      </c>
      <c r="T15" s="244">
        <f aca="true" t="shared" si="0" ref="T15:T26">IF(H15&gt;G15,G15-H15,0)</f>
        <v>0</v>
      </c>
      <c r="U15" s="244">
        <f aca="true" t="shared" si="1" ref="U15:U26">IF(I15&gt;G15,G15-I15,0)</f>
        <v>0</v>
      </c>
      <c r="V15" s="245">
        <f>IF(O15&gt;N15,N15-O15,0)</f>
        <v>0</v>
      </c>
      <c r="W15" s="244">
        <f>IF(Q15&gt;P15,P15-Q15,0)</f>
        <v>0</v>
      </c>
      <c r="X15" s="246">
        <f aca="true" t="shared" si="2" ref="X15:X26">IF(P15&lt;0,"Ошибка!",0)</f>
        <v>0</v>
      </c>
    </row>
    <row r="16" spans="1:24" s="1" customFormat="1" ht="12.75">
      <c r="A16" s="99">
        <f aca="true" t="shared" si="3" ref="A16:A24">A17-1</f>
        <v>-9</v>
      </c>
      <c r="B16" s="35" t="s">
        <v>64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22">
        <f aca="true" t="shared" si="4" ref="P16:P25">C16+D16+I16-E16-F16-G16-N16</f>
        <v>0</v>
      </c>
      <c r="Q16" s="57"/>
      <c r="R16" s="27"/>
      <c r="S16" s="37" t="s">
        <v>64</v>
      </c>
      <c r="T16" s="244">
        <f t="shared" si="0"/>
        <v>0</v>
      </c>
      <c r="U16" s="244">
        <f t="shared" si="1"/>
        <v>0</v>
      </c>
      <c r="V16" s="245">
        <f aca="true" t="shared" si="5" ref="V16:V26">IF(O16&gt;N16,N16-O16,0)</f>
        <v>0</v>
      </c>
      <c r="W16" s="244">
        <f aca="true" t="shared" si="6" ref="W16:W26">IF(Q16&gt;P16,P16-Q16,0)</f>
        <v>0</v>
      </c>
      <c r="X16" s="246">
        <f t="shared" si="2"/>
        <v>0</v>
      </c>
    </row>
    <row r="17" spans="1:24" s="1" customFormat="1" ht="12.75">
      <c r="A17" s="99">
        <f t="shared" si="3"/>
        <v>-8</v>
      </c>
      <c r="B17" s="35" t="s">
        <v>63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22">
        <f t="shared" si="4"/>
        <v>0</v>
      </c>
      <c r="Q17" s="57"/>
      <c r="R17" s="27"/>
      <c r="S17" s="37" t="s">
        <v>63</v>
      </c>
      <c r="T17" s="244">
        <f t="shared" si="0"/>
        <v>0</v>
      </c>
      <c r="U17" s="244">
        <f t="shared" si="1"/>
        <v>0</v>
      </c>
      <c r="V17" s="245">
        <f t="shared" si="5"/>
        <v>0</v>
      </c>
      <c r="W17" s="244">
        <f t="shared" si="6"/>
        <v>0</v>
      </c>
      <c r="X17" s="246">
        <f t="shared" si="2"/>
        <v>0</v>
      </c>
    </row>
    <row r="18" spans="1:24" s="1" customFormat="1" ht="12.75">
      <c r="A18" s="99">
        <f t="shared" si="3"/>
        <v>-7</v>
      </c>
      <c r="B18" s="35" t="s">
        <v>62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22">
        <f t="shared" si="4"/>
        <v>0</v>
      </c>
      <c r="Q18" s="57"/>
      <c r="R18" s="27"/>
      <c r="S18" s="37" t="s">
        <v>62</v>
      </c>
      <c r="T18" s="244">
        <f t="shared" si="0"/>
        <v>0</v>
      </c>
      <c r="U18" s="244">
        <f t="shared" si="1"/>
        <v>0</v>
      </c>
      <c r="V18" s="245">
        <f t="shared" si="5"/>
        <v>0</v>
      </c>
      <c r="W18" s="244">
        <f t="shared" si="6"/>
        <v>0</v>
      </c>
      <c r="X18" s="246">
        <f t="shared" si="2"/>
        <v>0</v>
      </c>
    </row>
    <row r="19" spans="1:24" s="1" customFormat="1" ht="12.75">
      <c r="A19" s="99">
        <f t="shared" si="3"/>
        <v>-6</v>
      </c>
      <c r="B19" s="35" t="s">
        <v>61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22">
        <f t="shared" si="4"/>
        <v>0</v>
      </c>
      <c r="Q19" s="57"/>
      <c r="R19" s="27"/>
      <c r="S19" s="37" t="s">
        <v>61</v>
      </c>
      <c r="T19" s="244">
        <f t="shared" si="0"/>
        <v>0</v>
      </c>
      <c r="U19" s="244">
        <f t="shared" si="1"/>
        <v>0</v>
      </c>
      <c r="V19" s="245">
        <f t="shared" si="5"/>
        <v>0</v>
      </c>
      <c r="W19" s="244">
        <f t="shared" si="6"/>
        <v>0</v>
      </c>
      <c r="X19" s="246">
        <f t="shared" si="2"/>
        <v>0</v>
      </c>
    </row>
    <row r="20" spans="1:24" s="1" customFormat="1" ht="12.75">
      <c r="A20" s="99">
        <f t="shared" si="3"/>
        <v>-5</v>
      </c>
      <c r="B20" s="35" t="s">
        <v>60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22">
        <f t="shared" si="4"/>
        <v>0</v>
      </c>
      <c r="Q20" s="57"/>
      <c r="R20" s="27"/>
      <c r="S20" s="37" t="s">
        <v>60</v>
      </c>
      <c r="T20" s="244">
        <f t="shared" si="0"/>
        <v>0</v>
      </c>
      <c r="U20" s="244">
        <f t="shared" si="1"/>
        <v>0</v>
      </c>
      <c r="V20" s="245">
        <f t="shared" si="5"/>
        <v>0</v>
      </c>
      <c r="W20" s="244">
        <f t="shared" si="6"/>
        <v>0</v>
      </c>
      <c r="X20" s="246">
        <f t="shared" si="2"/>
        <v>0</v>
      </c>
    </row>
    <row r="21" spans="1:24" s="1" customFormat="1" ht="12.75">
      <c r="A21" s="99">
        <f t="shared" si="3"/>
        <v>-4</v>
      </c>
      <c r="B21" s="35" t="s">
        <v>59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22">
        <f t="shared" si="4"/>
        <v>0</v>
      </c>
      <c r="Q21" s="57"/>
      <c r="R21" s="27"/>
      <c r="S21" s="37" t="s">
        <v>59</v>
      </c>
      <c r="T21" s="244">
        <f t="shared" si="0"/>
        <v>0</v>
      </c>
      <c r="U21" s="244">
        <f t="shared" si="1"/>
        <v>0</v>
      </c>
      <c r="V21" s="245">
        <f t="shared" si="5"/>
        <v>0</v>
      </c>
      <c r="W21" s="244">
        <f t="shared" si="6"/>
        <v>0</v>
      </c>
      <c r="X21" s="246">
        <f t="shared" si="2"/>
        <v>0</v>
      </c>
    </row>
    <row r="22" spans="1:24" s="1" customFormat="1" ht="12.75">
      <c r="A22" s="99">
        <f t="shared" si="3"/>
        <v>-3</v>
      </c>
      <c r="B22" s="35" t="s">
        <v>58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22">
        <f t="shared" si="4"/>
        <v>0</v>
      </c>
      <c r="Q22" s="57"/>
      <c r="R22" s="27"/>
      <c r="S22" s="37" t="s">
        <v>58</v>
      </c>
      <c r="T22" s="244">
        <f t="shared" si="0"/>
        <v>0</v>
      </c>
      <c r="U22" s="244">
        <f t="shared" si="1"/>
        <v>0</v>
      </c>
      <c r="V22" s="245">
        <f t="shared" si="5"/>
        <v>0</v>
      </c>
      <c r="W22" s="244">
        <f t="shared" si="6"/>
        <v>0</v>
      </c>
      <c r="X22" s="246">
        <f t="shared" si="2"/>
        <v>0</v>
      </c>
    </row>
    <row r="23" spans="1:24" s="1" customFormat="1" ht="12.75">
      <c r="A23" s="99">
        <f t="shared" si="3"/>
        <v>-2</v>
      </c>
      <c r="B23" s="35" t="s">
        <v>57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2">
        <f t="shared" si="4"/>
        <v>0</v>
      </c>
      <c r="Q23" s="57"/>
      <c r="R23" s="27"/>
      <c r="S23" s="37" t="s">
        <v>57</v>
      </c>
      <c r="T23" s="244">
        <f t="shared" si="0"/>
        <v>0</v>
      </c>
      <c r="U23" s="244">
        <f t="shared" si="1"/>
        <v>0</v>
      </c>
      <c r="V23" s="245">
        <f t="shared" si="5"/>
        <v>0</v>
      </c>
      <c r="W23" s="244">
        <f t="shared" si="6"/>
        <v>0</v>
      </c>
      <c r="X23" s="246">
        <f t="shared" si="2"/>
        <v>0</v>
      </c>
    </row>
    <row r="24" spans="1:24" s="1" customFormat="1" ht="12.75">
      <c r="A24" s="99">
        <f t="shared" si="3"/>
        <v>-1</v>
      </c>
      <c r="B24" s="35" t="s">
        <v>48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22">
        <f t="shared" si="4"/>
        <v>0</v>
      </c>
      <c r="Q24" s="57"/>
      <c r="R24" s="27"/>
      <c r="S24" s="37" t="s">
        <v>48</v>
      </c>
      <c r="T24" s="244">
        <f t="shared" si="0"/>
        <v>0</v>
      </c>
      <c r="U24" s="244">
        <f t="shared" si="1"/>
        <v>0</v>
      </c>
      <c r="V24" s="245">
        <f t="shared" si="5"/>
        <v>0</v>
      </c>
      <c r="W24" s="244">
        <f t="shared" si="6"/>
        <v>0</v>
      </c>
      <c r="X24" s="246">
        <f t="shared" si="2"/>
        <v>0</v>
      </c>
    </row>
    <row r="25" spans="1:24" s="1" customFormat="1" ht="12.75">
      <c r="A25" s="100">
        <f>J8</f>
        <v>0</v>
      </c>
      <c r="B25" s="35" t="s">
        <v>47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22">
        <f t="shared" si="4"/>
        <v>0</v>
      </c>
      <c r="Q25" s="57"/>
      <c r="R25" s="27"/>
      <c r="S25" s="37" t="s">
        <v>47</v>
      </c>
      <c r="T25" s="244">
        <f t="shared" si="0"/>
        <v>0</v>
      </c>
      <c r="U25" s="244">
        <f t="shared" si="1"/>
        <v>0</v>
      </c>
      <c r="V25" s="245">
        <f t="shared" si="5"/>
        <v>0</v>
      </c>
      <c r="W25" s="244">
        <f t="shared" si="6"/>
        <v>0</v>
      </c>
      <c r="X25" s="246">
        <f t="shared" si="2"/>
        <v>0</v>
      </c>
    </row>
    <row r="26" spans="1:24" s="1" customFormat="1" ht="12.75">
      <c r="A26" s="58" t="s">
        <v>52</v>
      </c>
      <c r="B26" s="59" t="s">
        <v>45</v>
      </c>
      <c r="C26" s="22">
        <f aca="true" t="shared" si="7" ref="C26:Q26">SUM(C15:C25)</f>
        <v>0</v>
      </c>
      <c r="D26" s="22">
        <f t="shared" si="7"/>
        <v>0</v>
      </c>
      <c r="E26" s="22">
        <f t="shared" si="7"/>
        <v>0</v>
      </c>
      <c r="F26" s="22">
        <f t="shared" si="7"/>
        <v>0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2">
        <f t="shared" si="7"/>
        <v>0</v>
      </c>
      <c r="O26" s="22">
        <f t="shared" si="7"/>
        <v>0</v>
      </c>
      <c r="P26" s="22">
        <f t="shared" si="7"/>
        <v>0</v>
      </c>
      <c r="Q26" s="22">
        <f t="shared" si="7"/>
        <v>0</v>
      </c>
      <c r="R26" s="27"/>
      <c r="S26" s="37" t="s">
        <v>45</v>
      </c>
      <c r="T26" s="244">
        <f t="shared" si="0"/>
        <v>0</v>
      </c>
      <c r="U26" s="244">
        <f t="shared" si="1"/>
        <v>0</v>
      </c>
      <c r="V26" s="245">
        <f t="shared" si="5"/>
        <v>0</v>
      </c>
      <c r="W26" s="244">
        <f t="shared" si="6"/>
        <v>0</v>
      </c>
      <c r="X26" s="246">
        <f t="shared" si="2"/>
        <v>0</v>
      </c>
    </row>
    <row r="27" spans="1:27" s="1" customFormat="1" ht="12.75">
      <c r="A27" s="289" t="s">
        <v>247</v>
      </c>
      <c r="B27" s="289"/>
      <c r="C27" s="289"/>
      <c r="D27" s="289"/>
      <c r="E27" s="28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97">
        <f>COUNTIF(AA30:AA31,"&lt;&gt;0")-COUNTIF(AA30:AA31,"x")-COUNTIF(AA30:AA31,"х")</f>
        <v>0</v>
      </c>
    </row>
    <row r="28" spans="1:28" s="1" customFormat="1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305" t="s">
        <v>94</v>
      </c>
      <c r="T28" s="306"/>
      <c r="U28" s="306"/>
      <c r="V28" s="306"/>
      <c r="W28" s="306"/>
      <c r="X28" s="306"/>
      <c r="Y28" s="306"/>
      <c r="Z28" s="306"/>
      <c r="AA28" s="307"/>
      <c r="AB28"/>
    </row>
    <row r="29" spans="1:27" s="1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64" t="s">
        <v>79</v>
      </c>
      <c r="T29" s="264"/>
      <c r="U29" s="264"/>
      <c r="V29" s="264"/>
      <c r="W29" s="264"/>
      <c r="X29" s="264"/>
      <c r="Y29" s="264"/>
      <c r="Z29" s="264"/>
      <c r="AA29" s="61" t="s">
        <v>95</v>
      </c>
    </row>
    <row r="30" spans="1:27" s="1" customFormat="1" ht="24.75" customHeight="1">
      <c r="A30"/>
      <c r="B30"/>
      <c r="C30"/>
      <c r="D30"/>
      <c r="E30"/>
      <c r="F30"/>
      <c r="G30"/>
      <c r="H30"/>
      <c r="I30" s="101"/>
      <c r="J30"/>
      <c r="K30"/>
      <c r="L30"/>
      <c r="M30"/>
      <c r="N30"/>
      <c r="O30"/>
      <c r="P30"/>
      <c r="Q30"/>
      <c r="R30"/>
      <c r="S30" s="286" t="s">
        <v>263</v>
      </c>
      <c r="T30" s="287"/>
      <c r="U30" s="287"/>
      <c r="V30" s="287"/>
      <c r="W30" s="287"/>
      <c r="X30" s="287"/>
      <c r="Y30" s="287"/>
      <c r="Z30" s="288"/>
      <c r="AA30" s="257">
        <f>ROUND('11-ОИП(Раздел 1)'!C23-'11-ОИП(Раздел 2)'!O26,3)</f>
        <v>0</v>
      </c>
    </row>
    <row r="31" spans="1:27" s="1" customFormat="1" ht="26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 s="292" t="s">
        <v>345</v>
      </c>
      <c r="T31" s="293"/>
      <c r="U31" s="293"/>
      <c r="V31" s="293"/>
      <c r="W31" s="293"/>
      <c r="X31" s="293"/>
      <c r="Y31" s="293"/>
      <c r="Z31" s="294"/>
      <c r="AA31" s="258">
        <f>ROUND('11-ОИП(Раздел 1)'!C28-'11-ОИП(Раздел 2)'!H26,3)</f>
        <v>0</v>
      </c>
    </row>
    <row r="32" spans="1:28" s="1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9" ht="24" customHeight="1"/>
  </sheetData>
  <sheetProtection/>
  <mergeCells count="25">
    <mergeCell ref="G9:K9"/>
    <mergeCell ref="S28:AA28"/>
    <mergeCell ref="C5:O5"/>
    <mergeCell ref="I12:I13"/>
    <mergeCell ref="N11:O12"/>
    <mergeCell ref="P11:Q12"/>
    <mergeCell ref="C2:O2"/>
    <mergeCell ref="C3:O3"/>
    <mergeCell ref="F11:F13"/>
    <mergeCell ref="E11:E13"/>
    <mergeCell ref="A7:Q7"/>
    <mergeCell ref="C4:O4"/>
    <mergeCell ref="A11:A13"/>
    <mergeCell ref="C11:C13"/>
    <mergeCell ref="D11:D13"/>
    <mergeCell ref="H12:H13"/>
    <mergeCell ref="S30:Z30"/>
    <mergeCell ref="S31:Z31"/>
    <mergeCell ref="A27:E27"/>
    <mergeCell ref="G11:M11"/>
    <mergeCell ref="J12:M12"/>
    <mergeCell ref="G12:G13"/>
    <mergeCell ref="B11:B13"/>
    <mergeCell ref="S13:X13"/>
    <mergeCell ref="S29:Z29"/>
  </mergeCells>
  <printOptions horizontalCentered="1"/>
  <pageMargins left="0.22" right="0.24" top="0.26" bottom="0.29" header="0.17" footer="0.17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2"/>
  <dimension ref="A1:AL58"/>
  <sheetViews>
    <sheetView showZeros="0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20.8515625" style="20" bestFit="1" customWidth="1"/>
    <col min="2" max="2" width="7.00390625" style="20" customWidth="1"/>
    <col min="3" max="18" width="12.57421875" style="20" customWidth="1"/>
    <col min="19" max="20" width="9.140625" style="20" customWidth="1"/>
    <col min="21" max="30" width="11.28125" style="20" customWidth="1"/>
    <col min="31" max="33" width="12.28125" style="20" bestFit="1" customWidth="1"/>
    <col min="34" max="37" width="11.28125" style="0" customWidth="1"/>
    <col min="39" max="16384" width="9.140625" style="20" customWidth="1"/>
  </cols>
  <sheetData>
    <row r="1" spans="1:33" ht="15">
      <c r="A1" s="25" t="s">
        <v>126</v>
      </c>
      <c r="B1" s="26" t="s">
        <v>56</v>
      </c>
      <c r="C1" s="41">
        <f>'11-ОИП(Раздел 1)'!C1</f>
        <v>0</v>
      </c>
      <c r="D1" s="42">
        <f>'11-ОИП(Раздел 1)'!D1</f>
        <v>0</v>
      </c>
      <c r="E1" s="8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8" s="1" customFormat="1" ht="15.75">
      <c r="A2" s="83"/>
      <c r="B2" s="83"/>
      <c r="C2" s="83"/>
      <c r="D2" s="323">
        <f>'11-ОИП(Раздел 1)'!B7</f>
        <v>0</v>
      </c>
      <c r="E2" s="323"/>
      <c r="F2" s="323"/>
      <c r="G2" s="323"/>
      <c r="H2" s="323"/>
      <c r="I2" s="323"/>
      <c r="J2" s="323"/>
      <c r="K2" s="323"/>
      <c r="L2" s="83"/>
      <c r="M2" s="83"/>
      <c r="N2" s="83"/>
      <c r="O2" s="83"/>
      <c r="P2" s="83"/>
      <c r="Q2" s="83"/>
      <c r="R2" s="83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/>
      <c r="AI2"/>
      <c r="AJ2"/>
      <c r="AK2"/>
      <c r="AL2"/>
    </row>
    <row r="3" spans="1:38" s="1" customFormat="1" ht="12.75" customHeight="1">
      <c r="A3" s="324" t="s">
        <v>100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83"/>
      <c r="P3" s="83"/>
      <c r="Q3" s="83"/>
      <c r="R3" s="8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/>
      <c r="AI3"/>
      <c r="AJ3"/>
      <c r="AK3"/>
      <c r="AL3"/>
    </row>
    <row r="4" spans="1:38" s="1" customFormat="1" ht="15.75">
      <c r="A4" s="83"/>
      <c r="B4" s="83"/>
      <c r="C4" s="83"/>
      <c r="D4" s="323">
        <f>'11-ОИП(Раздел 1)'!B9</f>
        <v>0</v>
      </c>
      <c r="E4" s="323"/>
      <c r="F4" s="323"/>
      <c r="G4" s="323"/>
      <c r="H4" s="323"/>
      <c r="I4" s="323"/>
      <c r="J4" s="323"/>
      <c r="K4" s="323"/>
      <c r="L4" s="83"/>
      <c r="M4" s="83"/>
      <c r="N4" s="83"/>
      <c r="O4" s="83"/>
      <c r="P4" s="83"/>
      <c r="Q4" s="83"/>
      <c r="R4" s="83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/>
      <c r="AI4"/>
      <c r="AJ4"/>
      <c r="AK4"/>
      <c r="AL4"/>
    </row>
    <row r="5" spans="1:38" s="1" customFormat="1" ht="15" customHeight="1">
      <c r="A5" s="324" t="s">
        <v>286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83"/>
      <c r="P5" s="83"/>
      <c r="Q5" s="83"/>
      <c r="R5" s="83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/>
      <c r="AI5"/>
      <c r="AJ5"/>
      <c r="AK5"/>
      <c r="AL5"/>
    </row>
    <row r="6" spans="1:38" s="1" customFormat="1" ht="15">
      <c r="A6" s="28"/>
      <c r="B6" s="2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83"/>
      <c r="P6" s="83"/>
      <c r="Q6" s="83"/>
      <c r="R6" s="83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/>
      <c r="AI6"/>
      <c r="AJ6"/>
      <c r="AK6"/>
      <c r="AL6"/>
    </row>
    <row r="7" spans="1:33" ht="35.25" customHeight="1">
      <c r="A7" s="302" t="s">
        <v>128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83"/>
      <c r="P7" s="83"/>
      <c r="Q7" s="83"/>
      <c r="R7" s="83"/>
      <c r="S7" s="102"/>
      <c r="T7" s="102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8" s="2" customFormat="1" ht="18" customHeight="1">
      <c r="A8" s="92"/>
      <c r="B8" s="92"/>
      <c r="C8" s="92"/>
      <c r="D8" s="92"/>
      <c r="E8" s="92"/>
      <c r="F8" s="115"/>
      <c r="G8" s="233">
        <f>'11-ОИП(Раздел 1)'!D12</f>
      </c>
      <c r="H8" s="234">
        <f>'11-ОИП(Раздел 1)'!F12</f>
        <v>0</v>
      </c>
      <c r="I8" s="234">
        <f>'11-ОИП(Раздел 1)'!G12</f>
        <v>0</v>
      </c>
      <c r="J8" s="156" t="s">
        <v>25</v>
      </c>
      <c r="K8" s="92"/>
      <c r="L8" s="92"/>
      <c r="M8" s="45"/>
      <c r="N8" s="45"/>
      <c r="O8" s="92"/>
      <c r="P8" s="92"/>
      <c r="Q8" s="92"/>
      <c r="R8" s="92"/>
      <c r="S8" s="92"/>
      <c r="T8" s="92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/>
      <c r="AI8"/>
      <c r="AJ8"/>
      <c r="AK8"/>
      <c r="AL8"/>
    </row>
    <row r="9" spans="1:33" ht="14.25" customHeight="1">
      <c r="A9" s="102"/>
      <c r="B9" s="102"/>
      <c r="C9" s="102"/>
      <c r="D9" s="102"/>
      <c r="E9" s="102"/>
      <c r="G9" s="260" t="s">
        <v>287</v>
      </c>
      <c r="H9" s="260"/>
      <c r="I9" s="260"/>
      <c r="J9" s="188"/>
      <c r="K9" s="102"/>
      <c r="L9" s="102"/>
      <c r="M9" s="44"/>
      <c r="N9" s="44"/>
      <c r="O9" s="102"/>
      <c r="P9" s="102"/>
      <c r="Q9" s="102"/>
      <c r="R9" s="102"/>
      <c r="S9" s="102"/>
      <c r="T9" s="102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8" s="191" customFormat="1" ht="11.25">
      <c r="A10" s="189"/>
      <c r="B10" s="189"/>
      <c r="C10" s="189"/>
      <c r="D10" s="189"/>
      <c r="E10" s="189"/>
      <c r="F10" s="174"/>
      <c r="G10" s="174"/>
      <c r="H10" s="174"/>
      <c r="I10" s="174"/>
      <c r="J10" s="174"/>
      <c r="K10" s="189"/>
      <c r="L10" s="189"/>
      <c r="M10" s="190"/>
      <c r="N10" s="190"/>
      <c r="O10" s="189"/>
      <c r="P10" s="189"/>
      <c r="Q10" s="189"/>
      <c r="R10" s="189"/>
      <c r="S10" s="189"/>
      <c r="T10" s="189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86"/>
      <c r="AI10" s="186"/>
      <c r="AJ10" s="186"/>
      <c r="AK10" s="186"/>
      <c r="AL10" s="186"/>
    </row>
    <row r="11" spans="1:33" ht="40.5" customHeight="1">
      <c r="A11" s="327" t="s">
        <v>109</v>
      </c>
      <c r="B11" s="327" t="s">
        <v>53</v>
      </c>
      <c r="C11" s="318" t="s">
        <v>264</v>
      </c>
      <c r="D11" s="319"/>
      <c r="E11" s="319"/>
      <c r="F11" s="319"/>
      <c r="G11" s="319"/>
      <c r="H11" s="319"/>
      <c r="I11" s="320"/>
      <c r="J11" s="318" t="s">
        <v>110</v>
      </c>
      <c r="K11" s="319"/>
      <c r="L11" s="319"/>
      <c r="M11" s="319"/>
      <c r="N11" s="320"/>
      <c r="O11" s="318" t="s">
        <v>111</v>
      </c>
      <c r="P11" s="319"/>
      <c r="Q11" s="319"/>
      <c r="R11" s="320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25.5" customHeight="1">
      <c r="A12" s="328"/>
      <c r="B12" s="328"/>
      <c r="C12" s="315" t="s">
        <v>51</v>
      </c>
      <c r="D12" s="315" t="s">
        <v>265</v>
      </c>
      <c r="E12" s="315" t="s">
        <v>191</v>
      </c>
      <c r="F12" s="318" t="s">
        <v>112</v>
      </c>
      <c r="G12" s="319"/>
      <c r="H12" s="319"/>
      <c r="I12" s="315" t="s">
        <v>4</v>
      </c>
      <c r="J12" s="315" t="s">
        <v>51</v>
      </c>
      <c r="K12" s="315" t="s">
        <v>266</v>
      </c>
      <c r="L12" s="318" t="s">
        <v>112</v>
      </c>
      <c r="M12" s="320"/>
      <c r="N12" s="315" t="s">
        <v>4</v>
      </c>
      <c r="O12" s="315" t="s">
        <v>51</v>
      </c>
      <c r="P12" s="315" t="s">
        <v>192</v>
      </c>
      <c r="Q12" s="315" t="s">
        <v>283</v>
      </c>
      <c r="R12" s="315" t="s">
        <v>4</v>
      </c>
      <c r="S12" s="44"/>
      <c r="T12" s="44"/>
      <c r="U12" s="97">
        <f>COUNTIF(U15:U25,"&lt;&gt;0")-COUNTIF(U15:U25,"x")-COUNTIF(U15:U25,"х")</f>
        <v>0</v>
      </c>
      <c r="V12" s="97">
        <f aca="true" t="shared" si="0" ref="V12:AG12">COUNTIF(V15:V25,"&lt;&gt;0")-COUNTIF(V15:V25,"x")-COUNTIF(V15:V25,"х")</f>
        <v>0</v>
      </c>
      <c r="W12" s="97">
        <f t="shared" si="0"/>
        <v>0</v>
      </c>
      <c r="X12" s="97">
        <f t="shared" si="0"/>
        <v>0</v>
      </c>
      <c r="Y12" s="97">
        <f t="shared" si="0"/>
        <v>0</v>
      </c>
      <c r="Z12" s="97">
        <f t="shared" si="0"/>
        <v>0</v>
      </c>
      <c r="AA12" s="97">
        <f t="shared" si="0"/>
        <v>0</v>
      </c>
      <c r="AB12" s="97">
        <f t="shared" si="0"/>
        <v>0</v>
      </c>
      <c r="AC12" s="97">
        <f t="shared" si="0"/>
        <v>0</v>
      </c>
      <c r="AD12" s="97">
        <f t="shared" si="0"/>
        <v>0</v>
      </c>
      <c r="AE12" s="97">
        <f t="shared" si="0"/>
        <v>0</v>
      </c>
      <c r="AF12" s="97">
        <f t="shared" si="0"/>
        <v>0</v>
      </c>
      <c r="AG12" s="97">
        <f t="shared" si="0"/>
        <v>0</v>
      </c>
    </row>
    <row r="13" spans="1:33" ht="89.25">
      <c r="A13" s="329"/>
      <c r="B13" s="329"/>
      <c r="C13" s="316"/>
      <c r="D13" s="316"/>
      <c r="E13" s="316"/>
      <c r="F13" s="157" t="s">
        <v>113</v>
      </c>
      <c r="G13" s="157" t="s">
        <v>265</v>
      </c>
      <c r="H13" s="158" t="s">
        <v>200</v>
      </c>
      <c r="I13" s="316"/>
      <c r="J13" s="316"/>
      <c r="K13" s="316"/>
      <c r="L13" s="157" t="s">
        <v>113</v>
      </c>
      <c r="M13" s="157" t="s">
        <v>266</v>
      </c>
      <c r="N13" s="316"/>
      <c r="O13" s="316"/>
      <c r="P13" s="316"/>
      <c r="Q13" s="316"/>
      <c r="R13" s="316"/>
      <c r="S13" s="44"/>
      <c r="T13" s="262" t="s">
        <v>73</v>
      </c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</row>
    <row r="14" spans="1:33" ht="15">
      <c r="A14" s="47" t="s">
        <v>50</v>
      </c>
      <c r="B14" s="47" t="s">
        <v>49</v>
      </c>
      <c r="C14" s="157">
        <v>1</v>
      </c>
      <c r="D14" s="157">
        <v>2</v>
      </c>
      <c r="E14" s="157">
        <v>3</v>
      </c>
      <c r="F14" s="157">
        <v>4</v>
      </c>
      <c r="G14" s="157">
        <v>5</v>
      </c>
      <c r="H14" s="157">
        <v>6</v>
      </c>
      <c r="I14" s="157">
        <v>7</v>
      </c>
      <c r="J14" s="157">
        <v>8</v>
      </c>
      <c r="K14" s="157">
        <v>9</v>
      </c>
      <c r="L14" s="157">
        <v>10</v>
      </c>
      <c r="M14" s="157">
        <v>11</v>
      </c>
      <c r="N14" s="157">
        <v>12</v>
      </c>
      <c r="O14" s="157">
        <v>13</v>
      </c>
      <c r="P14" s="157">
        <v>14</v>
      </c>
      <c r="Q14" s="157">
        <v>15</v>
      </c>
      <c r="R14" s="157">
        <v>16</v>
      </c>
      <c r="S14" s="44"/>
      <c r="T14" s="85" t="s">
        <v>74</v>
      </c>
      <c r="U14" s="85" t="s">
        <v>75</v>
      </c>
      <c r="V14" s="85" t="s">
        <v>114</v>
      </c>
      <c r="W14" s="85" t="s">
        <v>195</v>
      </c>
      <c r="X14" s="155" t="s">
        <v>248</v>
      </c>
      <c r="Y14" s="155" t="s">
        <v>249</v>
      </c>
      <c r="Z14" s="155" t="s">
        <v>196</v>
      </c>
      <c r="AA14" s="155" t="s">
        <v>197</v>
      </c>
      <c r="AB14" s="155" t="s">
        <v>92</v>
      </c>
      <c r="AC14" s="155" t="s">
        <v>198</v>
      </c>
      <c r="AD14" s="155" t="s">
        <v>250</v>
      </c>
      <c r="AE14" s="85" t="s">
        <v>93</v>
      </c>
      <c r="AF14" s="85" t="s">
        <v>193</v>
      </c>
      <c r="AG14" s="85" t="s">
        <v>194</v>
      </c>
    </row>
    <row r="15" spans="1:33" ht="15">
      <c r="A15" s="49" t="s">
        <v>115</v>
      </c>
      <c r="B15" s="50" t="s">
        <v>65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44"/>
      <c r="T15" s="51" t="s">
        <v>65</v>
      </c>
      <c r="U15" s="247">
        <f aca="true" t="shared" si="1" ref="U15:U25">IF(C15&gt;=D15,0,C15-D15)</f>
        <v>0</v>
      </c>
      <c r="V15" s="247">
        <f>IF(C15&gt;=E15,0,C15-E15)</f>
        <v>0</v>
      </c>
      <c r="W15" s="247">
        <f>IF(C15&gt;=F15,0,C15-F15)</f>
        <v>0</v>
      </c>
      <c r="X15" s="247">
        <f>IF(D15&gt;=G15,0,D15-G15)</f>
        <v>0</v>
      </c>
      <c r="Y15" s="247">
        <f>IF(E15&gt;=H15,0,E15-H15)</f>
        <v>0</v>
      </c>
      <c r="Z15" s="247">
        <f>IF(F15&gt;=G15,0,F15-G15)</f>
        <v>0</v>
      </c>
      <c r="AA15" s="247">
        <f>IF(F15&gt;=H15,0,F15-H15)</f>
        <v>0</v>
      </c>
      <c r="AB15" s="247">
        <f>IF(J15&gt;=K15,0,J15-K15)</f>
        <v>0</v>
      </c>
      <c r="AC15" s="247">
        <f>IF(J15&gt;=L15,0,J15-L15)</f>
        <v>0</v>
      </c>
      <c r="AD15" s="247">
        <f>IF(K15&gt;=M15,0,K15-M15)</f>
        <v>0</v>
      </c>
      <c r="AE15" s="247">
        <f>IF(L15&gt;=M15,0,L15-M15)</f>
        <v>0</v>
      </c>
      <c r="AF15" s="247">
        <f>IF(O15&gt;=P15,0,O15-P15)</f>
        <v>0</v>
      </c>
      <c r="AG15" s="247">
        <f>IF(O15&gt;=Q15,0,O15-Q15)</f>
        <v>0</v>
      </c>
    </row>
    <row r="16" spans="1:33" ht="15">
      <c r="A16" s="49" t="s">
        <v>116</v>
      </c>
      <c r="B16" s="50" t="s">
        <v>64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44"/>
      <c r="T16" s="51" t="s">
        <v>64</v>
      </c>
      <c r="U16" s="247">
        <f t="shared" si="1"/>
        <v>0</v>
      </c>
      <c r="V16" s="247">
        <f aca="true" t="shared" si="2" ref="V16:V25">IF(C16&gt;=E16,0,C16-E16)</f>
        <v>0</v>
      </c>
      <c r="W16" s="247">
        <f aca="true" t="shared" si="3" ref="W16:W25">IF(C16&gt;=F16,0,C16-F16)</f>
        <v>0</v>
      </c>
      <c r="X16" s="247">
        <f aca="true" t="shared" si="4" ref="X16:X25">IF(D16&gt;=G16,0,D16-G16)</f>
        <v>0</v>
      </c>
      <c r="Y16" s="247">
        <f aca="true" t="shared" si="5" ref="Y16:Y25">IF(E16&gt;=H16,0,E16-H16)</f>
        <v>0</v>
      </c>
      <c r="Z16" s="247">
        <f aca="true" t="shared" si="6" ref="Z16:Z25">IF(F16&gt;=G16,0,F16-G16)</f>
        <v>0</v>
      </c>
      <c r="AA16" s="247">
        <f aca="true" t="shared" si="7" ref="AA16:AA25">IF(F16&gt;=H16,0,F16-H16)</f>
        <v>0</v>
      </c>
      <c r="AB16" s="247">
        <f aca="true" t="shared" si="8" ref="AB16:AB25">IF(J16&gt;=K16,0,J16-K16)</f>
        <v>0</v>
      </c>
      <c r="AC16" s="247">
        <f aca="true" t="shared" si="9" ref="AC16:AC25">IF(J16&gt;=L16,0,J16-L16)</f>
        <v>0</v>
      </c>
      <c r="AD16" s="247">
        <f aca="true" t="shared" si="10" ref="AD16:AD25">IF(K16&gt;=M16,0,K16-M16)</f>
        <v>0</v>
      </c>
      <c r="AE16" s="247">
        <f aca="true" t="shared" si="11" ref="AE16:AE25">IF(L16&gt;=M16,0,L16-M16)</f>
        <v>0</v>
      </c>
      <c r="AF16" s="247">
        <f aca="true" t="shared" si="12" ref="AF16:AF25">IF(O16&gt;=P16,0,O16-P16)</f>
        <v>0</v>
      </c>
      <c r="AG16" s="247">
        <f aca="true" t="shared" si="13" ref="AG16:AG25">IF(O16&gt;=Q16,0,O16-Q16)</f>
        <v>0</v>
      </c>
    </row>
    <row r="17" spans="1:33" ht="15">
      <c r="A17" s="49" t="s">
        <v>117</v>
      </c>
      <c r="B17" s="50" t="s">
        <v>63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44"/>
      <c r="T17" s="51" t="s">
        <v>63</v>
      </c>
      <c r="U17" s="247">
        <f t="shared" si="1"/>
        <v>0</v>
      </c>
      <c r="V17" s="247">
        <f t="shared" si="2"/>
        <v>0</v>
      </c>
      <c r="W17" s="247">
        <f t="shared" si="3"/>
        <v>0</v>
      </c>
      <c r="X17" s="247">
        <f t="shared" si="4"/>
        <v>0</v>
      </c>
      <c r="Y17" s="247">
        <f t="shared" si="5"/>
        <v>0</v>
      </c>
      <c r="Z17" s="247">
        <f t="shared" si="6"/>
        <v>0</v>
      </c>
      <c r="AA17" s="247">
        <f t="shared" si="7"/>
        <v>0</v>
      </c>
      <c r="AB17" s="247">
        <f t="shared" si="8"/>
        <v>0</v>
      </c>
      <c r="AC17" s="247">
        <f t="shared" si="9"/>
        <v>0</v>
      </c>
      <c r="AD17" s="247">
        <f t="shared" si="10"/>
        <v>0</v>
      </c>
      <c r="AE17" s="247">
        <f t="shared" si="11"/>
        <v>0</v>
      </c>
      <c r="AF17" s="247">
        <f t="shared" si="12"/>
        <v>0</v>
      </c>
      <c r="AG17" s="247">
        <f t="shared" si="13"/>
        <v>0</v>
      </c>
    </row>
    <row r="18" spans="1:33" ht="15">
      <c r="A18" s="49" t="s">
        <v>118</v>
      </c>
      <c r="B18" s="50" t="s">
        <v>62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44"/>
      <c r="T18" s="51" t="s">
        <v>62</v>
      </c>
      <c r="U18" s="247">
        <f t="shared" si="1"/>
        <v>0</v>
      </c>
      <c r="V18" s="247">
        <f t="shared" si="2"/>
        <v>0</v>
      </c>
      <c r="W18" s="247">
        <f t="shared" si="3"/>
        <v>0</v>
      </c>
      <c r="X18" s="247">
        <f t="shared" si="4"/>
        <v>0</v>
      </c>
      <c r="Y18" s="247">
        <f t="shared" si="5"/>
        <v>0</v>
      </c>
      <c r="Z18" s="247">
        <f t="shared" si="6"/>
        <v>0</v>
      </c>
      <c r="AA18" s="247">
        <f t="shared" si="7"/>
        <v>0</v>
      </c>
      <c r="AB18" s="247">
        <f t="shared" si="8"/>
        <v>0</v>
      </c>
      <c r="AC18" s="247">
        <f t="shared" si="9"/>
        <v>0</v>
      </c>
      <c r="AD18" s="247">
        <f t="shared" si="10"/>
        <v>0</v>
      </c>
      <c r="AE18" s="247">
        <f t="shared" si="11"/>
        <v>0</v>
      </c>
      <c r="AF18" s="247">
        <f t="shared" si="12"/>
        <v>0</v>
      </c>
      <c r="AG18" s="247">
        <f t="shared" si="13"/>
        <v>0</v>
      </c>
    </row>
    <row r="19" spans="1:33" ht="15">
      <c r="A19" s="49" t="s">
        <v>119</v>
      </c>
      <c r="B19" s="50" t="s">
        <v>61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44"/>
      <c r="T19" s="51" t="s">
        <v>61</v>
      </c>
      <c r="U19" s="247">
        <f t="shared" si="1"/>
        <v>0</v>
      </c>
      <c r="V19" s="247">
        <f t="shared" si="2"/>
        <v>0</v>
      </c>
      <c r="W19" s="247">
        <f t="shared" si="3"/>
        <v>0</v>
      </c>
      <c r="X19" s="247">
        <f t="shared" si="4"/>
        <v>0</v>
      </c>
      <c r="Y19" s="247">
        <f t="shared" si="5"/>
        <v>0</v>
      </c>
      <c r="Z19" s="247">
        <f t="shared" si="6"/>
        <v>0</v>
      </c>
      <c r="AA19" s="247">
        <f t="shared" si="7"/>
        <v>0</v>
      </c>
      <c r="AB19" s="247">
        <f t="shared" si="8"/>
        <v>0</v>
      </c>
      <c r="AC19" s="247">
        <f t="shared" si="9"/>
        <v>0</v>
      </c>
      <c r="AD19" s="247">
        <f t="shared" si="10"/>
        <v>0</v>
      </c>
      <c r="AE19" s="247">
        <f t="shared" si="11"/>
        <v>0</v>
      </c>
      <c r="AF19" s="247">
        <f t="shared" si="12"/>
        <v>0</v>
      </c>
      <c r="AG19" s="247">
        <f t="shared" si="13"/>
        <v>0</v>
      </c>
    </row>
    <row r="20" spans="1:33" ht="15">
      <c r="A20" s="49" t="s">
        <v>120</v>
      </c>
      <c r="B20" s="50" t="s">
        <v>60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44"/>
      <c r="T20" s="51" t="s">
        <v>60</v>
      </c>
      <c r="U20" s="247">
        <f t="shared" si="1"/>
        <v>0</v>
      </c>
      <c r="V20" s="247">
        <f t="shared" si="2"/>
        <v>0</v>
      </c>
      <c r="W20" s="247">
        <f t="shared" si="3"/>
        <v>0</v>
      </c>
      <c r="X20" s="247">
        <f t="shared" si="4"/>
        <v>0</v>
      </c>
      <c r="Y20" s="247">
        <f t="shared" si="5"/>
        <v>0</v>
      </c>
      <c r="Z20" s="247">
        <f t="shared" si="6"/>
        <v>0</v>
      </c>
      <c r="AA20" s="247">
        <f t="shared" si="7"/>
        <v>0</v>
      </c>
      <c r="AB20" s="247">
        <f t="shared" si="8"/>
        <v>0</v>
      </c>
      <c r="AC20" s="247">
        <f t="shared" si="9"/>
        <v>0</v>
      </c>
      <c r="AD20" s="247">
        <f t="shared" si="10"/>
        <v>0</v>
      </c>
      <c r="AE20" s="247">
        <f t="shared" si="11"/>
        <v>0</v>
      </c>
      <c r="AF20" s="247">
        <f t="shared" si="12"/>
        <v>0</v>
      </c>
      <c r="AG20" s="247">
        <f t="shared" si="13"/>
        <v>0</v>
      </c>
    </row>
    <row r="21" spans="1:33" ht="15">
      <c r="A21" s="49" t="s">
        <v>121</v>
      </c>
      <c r="B21" s="50" t="s">
        <v>59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44"/>
      <c r="T21" s="51" t="s">
        <v>59</v>
      </c>
      <c r="U21" s="247">
        <f t="shared" si="1"/>
        <v>0</v>
      </c>
      <c r="V21" s="247">
        <f t="shared" si="2"/>
        <v>0</v>
      </c>
      <c r="W21" s="247">
        <f t="shared" si="3"/>
        <v>0</v>
      </c>
      <c r="X21" s="247">
        <f t="shared" si="4"/>
        <v>0</v>
      </c>
      <c r="Y21" s="247">
        <f t="shared" si="5"/>
        <v>0</v>
      </c>
      <c r="Z21" s="247">
        <f t="shared" si="6"/>
        <v>0</v>
      </c>
      <c r="AA21" s="247">
        <f t="shared" si="7"/>
        <v>0</v>
      </c>
      <c r="AB21" s="247">
        <f t="shared" si="8"/>
        <v>0</v>
      </c>
      <c r="AC21" s="247">
        <f t="shared" si="9"/>
        <v>0</v>
      </c>
      <c r="AD21" s="247">
        <f t="shared" si="10"/>
        <v>0</v>
      </c>
      <c r="AE21" s="247">
        <f t="shared" si="11"/>
        <v>0</v>
      </c>
      <c r="AF21" s="247">
        <f t="shared" si="12"/>
        <v>0</v>
      </c>
      <c r="AG21" s="247">
        <f t="shared" si="13"/>
        <v>0</v>
      </c>
    </row>
    <row r="22" spans="1:33" ht="15">
      <c r="A22" s="49" t="s">
        <v>122</v>
      </c>
      <c r="B22" s="50" t="s">
        <v>58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44"/>
      <c r="T22" s="51" t="s">
        <v>58</v>
      </c>
      <c r="U22" s="247">
        <f t="shared" si="1"/>
        <v>0</v>
      </c>
      <c r="V22" s="247">
        <f t="shared" si="2"/>
        <v>0</v>
      </c>
      <c r="W22" s="247">
        <f t="shared" si="3"/>
        <v>0</v>
      </c>
      <c r="X22" s="247">
        <f t="shared" si="4"/>
        <v>0</v>
      </c>
      <c r="Y22" s="247">
        <f t="shared" si="5"/>
        <v>0</v>
      </c>
      <c r="Z22" s="247">
        <f t="shared" si="6"/>
        <v>0</v>
      </c>
      <c r="AA22" s="247">
        <f t="shared" si="7"/>
        <v>0</v>
      </c>
      <c r="AB22" s="247">
        <f t="shared" si="8"/>
        <v>0</v>
      </c>
      <c r="AC22" s="247">
        <f t="shared" si="9"/>
        <v>0</v>
      </c>
      <c r="AD22" s="247">
        <f t="shared" si="10"/>
        <v>0</v>
      </c>
      <c r="AE22" s="247">
        <f t="shared" si="11"/>
        <v>0</v>
      </c>
      <c r="AF22" s="247">
        <f t="shared" si="12"/>
        <v>0</v>
      </c>
      <c r="AG22" s="247">
        <f t="shared" si="13"/>
        <v>0</v>
      </c>
    </row>
    <row r="23" spans="1:33" ht="15">
      <c r="A23" s="49" t="s">
        <v>123</v>
      </c>
      <c r="B23" s="50" t="s">
        <v>57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44"/>
      <c r="T23" s="51" t="s">
        <v>57</v>
      </c>
      <c r="U23" s="247">
        <f t="shared" si="1"/>
        <v>0</v>
      </c>
      <c r="V23" s="247">
        <f t="shared" si="2"/>
        <v>0</v>
      </c>
      <c r="W23" s="247">
        <f t="shared" si="3"/>
        <v>0</v>
      </c>
      <c r="X23" s="247">
        <f t="shared" si="4"/>
        <v>0</v>
      </c>
      <c r="Y23" s="247">
        <f t="shared" si="5"/>
        <v>0</v>
      </c>
      <c r="Z23" s="247">
        <f t="shared" si="6"/>
        <v>0</v>
      </c>
      <c r="AA23" s="247">
        <f t="shared" si="7"/>
        <v>0</v>
      </c>
      <c r="AB23" s="247">
        <f t="shared" si="8"/>
        <v>0</v>
      </c>
      <c r="AC23" s="247">
        <f t="shared" si="9"/>
        <v>0</v>
      </c>
      <c r="AD23" s="247">
        <f t="shared" si="10"/>
        <v>0</v>
      </c>
      <c r="AE23" s="247">
        <f t="shared" si="11"/>
        <v>0</v>
      </c>
      <c r="AF23" s="247">
        <f t="shared" si="12"/>
        <v>0</v>
      </c>
      <c r="AG23" s="247">
        <f t="shared" si="13"/>
        <v>0</v>
      </c>
    </row>
    <row r="24" spans="1:33" ht="15">
      <c r="A24" s="49" t="s">
        <v>244</v>
      </c>
      <c r="B24" s="50" t="s">
        <v>48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44"/>
      <c r="T24" s="51" t="s">
        <v>48</v>
      </c>
      <c r="U24" s="247">
        <f t="shared" si="1"/>
        <v>0</v>
      </c>
      <c r="V24" s="247">
        <f t="shared" si="2"/>
        <v>0</v>
      </c>
      <c r="W24" s="247">
        <f t="shared" si="3"/>
        <v>0</v>
      </c>
      <c r="X24" s="247">
        <f t="shared" si="4"/>
        <v>0</v>
      </c>
      <c r="Y24" s="247">
        <f t="shared" si="5"/>
        <v>0</v>
      </c>
      <c r="Z24" s="247">
        <f t="shared" si="6"/>
        <v>0</v>
      </c>
      <c r="AA24" s="247">
        <f t="shared" si="7"/>
        <v>0</v>
      </c>
      <c r="AB24" s="247">
        <f t="shared" si="8"/>
        <v>0</v>
      </c>
      <c r="AC24" s="247">
        <f t="shared" si="9"/>
        <v>0</v>
      </c>
      <c r="AD24" s="247">
        <f t="shared" si="10"/>
        <v>0</v>
      </c>
      <c r="AE24" s="247">
        <f t="shared" si="11"/>
        <v>0</v>
      </c>
      <c r="AF24" s="247">
        <f t="shared" si="12"/>
        <v>0</v>
      </c>
      <c r="AG24" s="247">
        <f t="shared" si="13"/>
        <v>0</v>
      </c>
    </row>
    <row r="25" spans="1:33" ht="15">
      <c r="A25" s="52" t="s">
        <v>52</v>
      </c>
      <c r="B25" s="53">
        <v>11</v>
      </c>
      <c r="C25" s="24">
        <f>SUM(C15:C24)</f>
        <v>0</v>
      </c>
      <c r="D25" s="24">
        <f aca="true" t="shared" si="14" ref="D25:R25">SUM(D15:D24)</f>
        <v>0</v>
      </c>
      <c r="E25" s="24">
        <f t="shared" si="14"/>
        <v>0</v>
      </c>
      <c r="F25" s="24">
        <f t="shared" si="14"/>
        <v>0</v>
      </c>
      <c r="G25" s="24">
        <f t="shared" si="14"/>
        <v>0</v>
      </c>
      <c r="H25" s="24">
        <f t="shared" si="14"/>
        <v>0</v>
      </c>
      <c r="I25" s="24">
        <f t="shared" si="14"/>
        <v>0</v>
      </c>
      <c r="J25" s="24">
        <f t="shared" si="14"/>
        <v>0</v>
      </c>
      <c r="K25" s="24">
        <f t="shared" si="14"/>
        <v>0</v>
      </c>
      <c r="L25" s="24">
        <f t="shared" si="14"/>
        <v>0</v>
      </c>
      <c r="M25" s="24">
        <f t="shared" si="14"/>
        <v>0</v>
      </c>
      <c r="N25" s="24">
        <f t="shared" si="14"/>
        <v>0</v>
      </c>
      <c r="O25" s="24">
        <f t="shared" si="14"/>
        <v>0</v>
      </c>
      <c r="P25" s="24">
        <f t="shared" si="14"/>
        <v>0</v>
      </c>
      <c r="Q25" s="24">
        <f t="shared" si="14"/>
        <v>0</v>
      </c>
      <c r="R25" s="24">
        <f t="shared" si="14"/>
        <v>0</v>
      </c>
      <c r="S25" s="44"/>
      <c r="T25" s="51">
        <v>11</v>
      </c>
      <c r="U25" s="247">
        <f t="shared" si="1"/>
        <v>0</v>
      </c>
      <c r="V25" s="247">
        <f t="shared" si="2"/>
        <v>0</v>
      </c>
      <c r="W25" s="247">
        <f t="shared" si="3"/>
        <v>0</v>
      </c>
      <c r="X25" s="247">
        <f t="shared" si="4"/>
        <v>0</v>
      </c>
      <c r="Y25" s="247">
        <f t="shared" si="5"/>
        <v>0</v>
      </c>
      <c r="Z25" s="247">
        <f t="shared" si="6"/>
        <v>0</v>
      </c>
      <c r="AA25" s="247">
        <f t="shared" si="7"/>
        <v>0</v>
      </c>
      <c r="AB25" s="247">
        <f t="shared" si="8"/>
        <v>0</v>
      </c>
      <c r="AC25" s="247">
        <f t="shared" si="9"/>
        <v>0</v>
      </c>
      <c r="AD25" s="247">
        <f t="shared" si="10"/>
        <v>0</v>
      </c>
      <c r="AE25" s="247">
        <f t="shared" si="11"/>
        <v>0</v>
      </c>
      <c r="AF25" s="247">
        <f t="shared" si="12"/>
        <v>0</v>
      </c>
      <c r="AG25" s="247">
        <f t="shared" si="13"/>
        <v>0</v>
      </c>
    </row>
    <row r="26" spans="1:33" ht="13.5" customHeight="1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30">
        <f>COUNTIF(AF29,"&lt;&gt;0")-COUNTIF(AF29,"x")-COUNTIF(AF29,"х")</f>
        <v>0</v>
      </c>
      <c r="AG26" s="330"/>
    </row>
    <row r="27" spans="1:33" ht="30" customHeight="1">
      <c r="A27" s="326" t="s">
        <v>267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94"/>
      <c r="P27" s="94"/>
      <c r="Q27" s="94"/>
      <c r="R27" s="94"/>
      <c r="S27" s="44"/>
      <c r="T27" s="325" t="s">
        <v>94</v>
      </c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</row>
    <row r="28" spans="1:33" ht="15">
      <c r="A28" s="102"/>
      <c r="B28" s="102"/>
      <c r="C28" s="102"/>
      <c r="D28" s="317">
        <f>COUNTIF(D29,"Необходимо заполнить таблицу с расшифровкой")</f>
        <v>0</v>
      </c>
      <c r="E28" s="317"/>
      <c r="F28" s="317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44"/>
      <c r="T28" s="264" t="s">
        <v>148</v>
      </c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 t="s">
        <v>149</v>
      </c>
      <c r="AG28" s="264"/>
    </row>
    <row r="29" spans="1:33" ht="38.25" customHeight="1">
      <c r="A29" s="314" t="s">
        <v>147</v>
      </c>
      <c r="B29" s="314"/>
      <c r="C29" s="314"/>
      <c r="D29" s="342" t="str">
        <f>IF(OR($C$24*2&gt;$C$25,$J$24*2&gt;$J$25,$O$24*2&gt;$O$25),IF(SUMSQ(C36:R36)=0,"Необходимо заполнить таблицу с расшифровкой",IF(SUMSQ(U36:AB36,V58:AG58)=0,0,"Таблица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E29" s="342"/>
      <c r="F29" s="342"/>
      <c r="G29" s="83"/>
      <c r="H29" s="83"/>
      <c r="I29" s="83"/>
      <c r="J29" s="83"/>
      <c r="K29" s="83"/>
      <c r="L29" s="83"/>
      <c r="M29" s="83"/>
      <c r="N29" s="102"/>
      <c r="O29" s="102"/>
      <c r="P29" s="102"/>
      <c r="Q29" s="102"/>
      <c r="R29" s="102"/>
      <c r="S29" s="44"/>
      <c r="T29" s="335" t="s">
        <v>309</v>
      </c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7"/>
      <c r="AF29" s="331">
        <f>ROUND(IF('11-ОИП(Раздел 2)'!C25=C25,0,'11-ОИП(Раздел 2)'!C25-C25),3)</f>
        <v>0</v>
      </c>
      <c r="AG29" s="332"/>
    </row>
    <row r="30" spans="1:33" ht="36" customHeight="1">
      <c r="A30" s="321" t="s">
        <v>243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44"/>
      <c r="T30" s="338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40"/>
      <c r="AF30" s="333"/>
      <c r="AG30" s="334"/>
    </row>
    <row r="31" spans="1:33" ht="1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3"/>
      <c r="M31" s="83"/>
      <c r="N31" s="102"/>
      <c r="O31" s="102"/>
      <c r="P31" s="102"/>
      <c r="Q31" s="102"/>
      <c r="R31" s="102"/>
      <c r="S31" s="44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</row>
    <row r="32" spans="1:33" ht="73.5" customHeight="1">
      <c r="A32" s="315" t="s">
        <v>109</v>
      </c>
      <c r="B32" s="315" t="s">
        <v>53</v>
      </c>
      <c r="C32" s="312" t="s">
        <v>264</v>
      </c>
      <c r="D32" s="312"/>
      <c r="E32" s="312"/>
      <c r="F32" s="312"/>
      <c r="G32" s="312"/>
      <c r="H32" s="312"/>
      <c r="I32" s="312"/>
      <c r="J32" s="312" t="s">
        <v>110</v>
      </c>
      <c r="K32" s="312"/>
      <c r="L32" s="312"/>
      <c r="M32" s="312"/>
      <c r="N32" s="312"/>
      <c r="O32" s="322" t="s">
        <v>111</v>
      </c>
      <c r="P32" s="322"/>
      <c r="Q32" s="322"/>
      <c r="R32" s="322"/>
      <c r="S32" s="44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</row>
    <row r="33" spans="1:33" ht="30" customHeight="1">
      <c r="A33" s="341"/>
      <c r="B33" s="341"/>
      <c r="C33" s="312" t="s">
        <v>51</v>
      </c>
      <c r="D33" s="315" t="s">
        <v>265</v>
      </c>
      <c r="E33" s="312" t="s">
        <v>191</v>
      </c>
      <c r="F33" s="312" t="s">
        <v>112</v>
      </c>
      <c r="G33" s="312"/>
      <c r="H33" s="312"/>
      <c r="I33" s="315" t="s">
        <v>4</v>
      </c>
      <c r="J33" s="315" t="s">
        <v>51</v>
      </c>
      <c r="K33" s="312" t="s">
        <v>266</v>
      </c>
      <c r="L33" s="312" t="s">
        <v>112</v>
      </c>
      <c r="M33" s="312"/>
      <c r="N33" s="312" t="s">
        <v>4</v>
      </c>
      <c r="O33" s="315" t="s">
        <v>51</v>
      </c>
      <c r="P33" s="311" t="s">
        <v>192</v>
      </c>
      <c r="Q33" s="315" t="s">
        <v>284</v>
      </c>
      <c r="R33" s="311" t="s">
        <v>4</v>
      </c>
      <c r="S33" s="44"/>
      <c r="T33" s="83"/>
      <c r="U33" s="97">
        <f>COUNTIF(U36:U55,"&lt;&gt;0")-COUNTIF(U36:U55,"x")-COUNTIF(U36:U55,"х")</f>
        <v>0</v>
      </c>
      <c r="V33" s="97">
        <f aca="true" t="shared" si="15" ref="V33:AG33">COUNTIF(V36:V55,"&lt;&gt;0")-COUNTIF(V36:V55,"x")-COUNTIF(V36:V55,"х")</f>
        <v>0</v>
      </c>
      <c r="W33" s="97">
        <f t="shared" si="15"/>
        <v>0</v>
      </c>
      <c r="X33" s="97">
        <f t="shared" si="15"/>
        <v>0</v>
      </c>
      <c r="Y33" s="97">
        <f t="shared" si="15"/>
        <v>0</v>
      </c>
      <c r="Z33" s="97">
        <f t="shared" si="15"/>
        <v>0</v>
      </c>
      <c r="AA33" s="97">
        <f t="shared" si="15"/>
        <v>0</v>
      </c>
      <c r="AB33" s="97">
        <f t="shared" si="15"/>
        <v>0</v>
      </c>
      <c r="AC33" s="97">
        <f t="shared" si="15"/>
        <v>0</v>
      </c>
      <c r="AD33" s="97">
        <f t="shared" si="15"/>
        <v>0</v>
      </c>
      <c r="AE33" s="97">
        <f t="shared" si="15"/>
        <v>0</v>
      </c>
      <c r="AF33" s="97">
        <f t="shared" si="15"/>
        <v>0</v>
      </c>
      <c r="AG33" s="97">
        <f t="shared" si="15"/>
        <v>0</v>
      </c>
    </row>
    <row r="34" spans="1:33" ht="89.25">
      <c r="A34" s="316"/>
      <c r="B34" s="316"/>
      <c r="C34" s="312"/>
      <c r="D34" s="316"/>
      <c r="E34" s="312"/>
      <c r="F34" s="157" t="s">
        <v>113</v>
      </c>
      <c r="G34" s="157" t="s">
        <v>265</v>
      </c>
      <c r="H34" s="160" t="s">
        <v>200</v>
      </c>
      <c r="I34" s="316"/>
      <c r="J34" s="316"/>
      <c r="K34" s="312"/>
      <c r="L34" s="157" t="s">
        <v>113</v>
      </c>
      <c r="M34" s="157" t="s">
        <v>266</v>
      </c>
      <c r="N34" s="312"/>
      <c r="O34" s="316"/>
      <c r="P34" s="311"/>
      <c r="Q34" s="316"/>
      <c r="R34" s="311"/>
      <c r="S34" s="44"/>
      <c r="T34" s="262" t="s">
        <v>73</v>
      </c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</row>
    <row r="35" spans="1:33" ht="15">
      <c r="A35" s="161" t="s">
        <v>50</v>
      </c>
      <c r="B35" s="161" t="s">
        <v>49</v>
      </c>
      <c r="C35" s="161">
        <v>1</v>
      </c>
      <c r="D35" s="161">
        <v>2</v>
      </c>
      <c r="E35" s="161">
        <v>3</v>
      </c>
      <c r="F35" s="161">
        <v>4</v>
      </c>
      <c r="G35" s="161">
        <v>5</v>
      </c>
      <c r="H35" s="161">
        <v>6</v>
      </c>
      <c r="I35" s="161">
        <v>7</v>
      </c>
      <c r="J35" s="161">
        <v>8</v>
      </c>
      <c r="K35" s="161">
        <v>9</v>
      </c>
      <c r="L35" s="161">
        <v>10</v>
      </c>
      <c r="M35" s="161">
        <v>11</v>
      </c>
      <c r="N35" s="161">
        <v>12</v>
      </c>
      <c r="O35" s="48">
        <v>13</v>
      </c>
      <c r="P35" s="48">
        <v>14</v>
      </c>
      <c r="Q35" s="48">
        <v>15</v>
      </c>
      <c r="R35" s="48">
        <v>16</v>
      </c>
      <c r="S35" s="44"/>
      <c r="T35" s="208" t="s">
        <v>74</v>
      </c>
      <c r="U35" s="208" t="s">
        <v>75</v>
      </c>
      <c r="V35" s="208" t="s">
        <v>114</v>
      </c>
      <c r="W35" s="208" t="s">
        <v>195</v>
      </c>
      <c r="X35" s="155" t="s">
        <v>248</v>
      </c>
      <c r="Y35" s="155" t="s">
        <v>249</v>
      </c>
      <c r="Z35" s="155" t="s">
        <v>196</v>
      </c>
      <c r="AA35" s="155" t="s">
        <v>197</v>
      </c>
      <c r="AB35" s="155" t="s">
        <v>92</v>
      </c>
      <c r="AC35" s="155" t="s">
        <v>198</v>
      </c>
      <c r="AD35" s="155" t="s">
        <v>250</v>
      </c>
      <c r="AE35" s="208" t="s">
        <v>93</v>
      </c>
      <c r="AF35" s="208" t="s">
        <v>193</v>
      </c>
      <c r="AG35" s="208" t="s">
        <v>194</v>
      </c>
    </row>
    <row r="36" spans="1:33" ht="15">
      <c r="A36" s="162" t="s">
        <v>52</v>
      </c>
      <c r="B36" s="163">
        <v>1</v>
      </c>
      <c r="C36" s="24">
        <f aca="true" t="shared" si="16" ref="C36:R36">SUM(C37:C150)</f>
        <v>0</v>
      </c>
      <c r="D36" s="24">
        <f t="shared" si="16"/>
        <v>0</v>
      </c>
      <c r="E36" s="24">
        <f t="shared" si="16"/>
        <v>0</v>
      </c>
      <c r="F36" s="24">
        <f t="shared" si="16"/>
        <v>0</v>
      </c>
      <c r="G36" s="24">
        <f t="shared" si="16"/>
        <v>0</v>
      </c>
      <c r="H36" s="24">
        <f t="shared" si="16"/>
        <v>0</v>
      </c>
      <c r="I36" s="24">
        <f t="shared" si="16"/>
        <v>0</v>
      </c>
      <c r="J36" s="24">
        <f t="shared" si="16"/>
        <v>0</v>
      </c>
      <c r="K36" s="24">
        <f t="shared" si="16"/>
        <v>0</v>
      </c>
      <c r="L36" s="24">
        <f t="shared" si="16"/>
        <v>0</v>
      </c>
      <c r="M36" s="24">
        <f t="shared" si="16"/>
        <v>0</v>
      </c>
      <c r="N36" s="24">
        <f t="shared" si="16"/>
        <v>0</v>
      </c>
      <c r="O36" s="24">
        <f t="shared" si="16"/>
        <v>0</v>
      </c>
      <c r="P36" s="24">
        <f t="shared" si="16"/>
        <v>0</v>
      </c>
      <c r="Q36" s="24">
        <f t="shared" si="16"/>
        <v>0</v>
      </c>
      <c r="R36" s="24">
        <f t="shared" si="16"/>
        <v>0</v>
      </c>
      <c r="S36" s="44"/>
      <c r="T36" s="51">
        <f>B36</f>
        <v>1</v>
      </c>
      <c r="U36" s="247">
        <f aca="true" t="shared" si="17" ref="U36:U42">IF(C36&gt;=D36,0,C36-D36)</f>
        <v>0</v>
      </c>
      <c r="V36" s="247">
        <f aca="true" t="shared" si="18" ref="V36:V42">IF(C36&gt;=E36,0,C36-E36)</f>
        <v>0</v>
      </c>
      <c r="W36" s="247">
        <f aca="true" t="shared" si="19" ref="W36:Y42">IF(C36&gt;=F36,0,C36-F36)</f>
        <v>0</v>
      </c>
      <c r="X36" s="247">
        <f t="shared" si="19"/>
        <v>0</v>
      </c>
      <c r="Y36" s="247">
        <f t="shared" si="19"/>
        <v>0</v>
      </c>
      <c r="Z36" s="247">
        <f aca="true" t="shared" si="20" ref="Z36:Z42">IF(F36&gt;=G36,0,F36-G36)</f>
        <v>0</v>
      </c>
      <c r="AA36" s="247">
        <f aca="true" t="shared" si="21" ref="AA36:AA42">IF(F36&gt;=H36,0,F36-H36)</f>
        <v>0</v>
      </c>
      <c r="AB36" s="247">
        <f aca="true" t="shared" si="22" ref="AB36:AB42">IF(J36&gt;=K36,0,J36-K36)</f>
        <v>0</v>
      </c>
      <c r="AC36" s="247">
        <f aca="true" t="shared" si="23" ref="AC36:AD42">IF(J36&gt;=L36,0,J36-L36)</f>
        <v>0</v>
      </c>
      <c r="AD36" s="247">
        <f t="shared" si="23"/>
        <v>0</v>
      </c>
      <c r="AE36" s="247">
        <f aca="true" t="shared" si="24" ref="AE36:AE42">IF(L36&gt;=M36,0,L36-M36)</f>
        <v>0</v>
      </c>
      <c r="AF36" s="247">
        <f aca="true" t="shared" si="25" ref="AF36:AF42">IF(O36&gt;=P36,0,O36-P36)</f>
        <v>0</v>
      </c>
      <c r="AG36" s="247">
        <f aca="true" t="shared" si="26" ref="AG36:AG42">IF(O36&gt;=Q36,0,O36-Q36)</f>
        <v>0</v>
      </c>
    </row>
    <row r="37" spans="1:33" ht="15">
      <c r="A37" s="164"/>
      <c r="B37" s="165" t="s">
        <v>140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>
        <v>0</v>
      </c>
      <c r="N37" s="238"/>
      <c r="O37" s="239"/>
      <c r="P37" s="239"/>
      <c r="Q37" s="239"/>
      <c r="R37" s="239"/>
      <c r="S37" s="44"/>
      <c r="T37" s="51" t="str">
        <f aca="true" t="shared" si="27" ref="T37:T42">B37</f>
        <v>2</v>
      </c>
      <c r="U37" s="247">
        <f t="shared" si="17"/>
        <v>0</v>
      </c>
      <c r="V37" s="247">
        <f t="shared" si="18"/>
        <v>0</v>
      </c>
      <c r="W37" s="247">
        <f t="shared" si="19"/>
        <v>0</v>
      </c>
      <c r="X37" s="247">
        <f t="shared" si="19"/>
        <v>0</v>
      </c>
      <c r="Y37" s="247">
        <f t="shared" si="19"/>
        <v>0</v>
      </c>
      <c r="Z37" s="247">
        <f t="shared" si="20"/>
        <v>0</v>
      </c>
      <c r="AA37" s="247">
        <f t="shared" si="21"/>
        <v>0</v>
      </c>
      <c r="AB37" s="247">
        <f t="shared" si="22"/>
        <v>0</v>
      </c>
      <c r="AC37" s="247">
        <f t="shared" si="23"/>
        <v>0</v>
      </c>
      <c r="AD37" s="247">
        <f t="shared" si="23"/>
        <v>0</v>
      </c>
      <c r="AE37" s="247">
        <f t="shared" si="24"/>
        <v>0</v>
      </c>
      <c r="AF37" s="247">
        <f t="shared" si="25"/>
        <v>0</v>
      </c>
      <c r="AG37" s="247">
        <f t="shared" si="26"/>
        <v>0</v>
      </c>
    </row>
    <row r="38" spans="1:33" ht="15">
      <c r="A38" s="164"/>
      <c r="B38" s="165" t="s">
        <v>141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9"/>
      <c r="P38" s="239"/>
      <c r="Q38" s="239"/>
      <c r="R38" s="239"/>
      <c r="S38" s="44"/>
      <c r="T38" s="51" t="str">
        <f t="shared" si="27"/>
        <v>3</v>
      </c>
      <c r="U38" s="247">
        <f t="shared" si="17"/>
        <v>0</v>
      </c>
      <c r="V38" s="247">
        <f t="shared" si="18"/>
        <v>0</v>
      </c>
      <c r="W38" s="247">
        <f t="shared" si="19"/>
        <v>0</v>
      </c>
      <c r="X38" s="247">
        <f t="shared" si="19"/>
        <v>0</v>
      </c>
      <c r="Y38" s="247">
        <f t="shared" si="19"/>
        <v>0</v>
      </c>
      <c r="Z38" s="247">
        <f t="shared" si="20"/>
        <v>0</v>
      </c>
      <c r="AA38" s="247">
        <f t="shared" si="21"/>
        <v>0</v>
      </c>
      <c r="AB38" s="247">
        <f t="shared" si="22"/>
        <v>0</v>
      </c>
      <c r="AC38" s="247">
        <f t="shared" si="23"/>
        <v>0</v>
      </c>
      <c r="AD38" s="247">
        <f t="shared" si="23"/>
        <v>0</v>
      </c>
      <c r="AE38" s="247">
        <f t="shared" si="24"/>
        <v>0</v>
      </c>
      <c r="AF38" s="247">
        <f t="shared" si="25"/>
        <v>0</v>
      </c>
      <c r="AG38" s="247">
        <f t="shared" si="26"/>
        <v>0</v>
      </c>
    </row>
    <row r="39" spans="1:33" ht="15">
      <c r="A39" s="164"/>
      <c r="B39" s="165" t="s">
        <v>142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9"/>
      <c r="P39" s="239"/>
      <c r="Q39" s="239"/>
      <c r="R39" s="239"/>
      <c r="S39" s="44"/>
      <c r="T39" s="51" t="str">
        <f t="shared" si="27"/>
        <v>4</v>
      </c>
      <c r="U39" s="247">
        <f t="shared" si="17"/>
        <v>0</v>
      </c>
      <c r="V39" s="247">
        <f t="shared" si="18"/>
        <v>0</v>
      </c>
      <c r="W39" s="247">
        <f t="shared" si="19"/>
        <v>0</v>
      </c>
      <c r="X39" s="247">
        <f t="shared" si="19"/>
        <v>0</v>
      </c>
      <c r="Y39" s="247">
        <f t="shared" si="19"/>
        <v>0</v>
      </c>
      <c r="Z39" s="247">
        <f t="shared" si="20"/>
        <v>0</v>
      </c>
      <c r="AA39" s="247">
        <f t="shared" si="21"/>
        <v>0</v>
      </c>
      <c r="AB39" s="247">
        <f t="shared" si="22"/>
        <v>0</v>
      </c>
      <c r="AC39" s="247">
        <f t="shared" si="23"/>
        <v>0</v>
      </c>
      <c r="AD39" s="247">
        <f t="shared" si="23"/>
        <v>0</v>
      </c>
      <c r="AE39" s="247">
        <f t="shared" si="24"/>
        <v>0</v>
      </c>
      <c r="AF39" s="247">
        <f t="shared" si="25"/>
        <v>0</v>
      </c>
      <c r="AG39" s="247">
        <f t="shared" si="26"/>
        <v>0</v>
      </c>
    </row>
    <row r="40" spans="1:33" ht="15">
      <c r="A40" s="164"/>
      <c r="B40" s="165" t="s">
        <v>143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9"/>
      <c r="P40" s="239"/>
      <c r="Q40" s="239"/>
      <c r="R40" s="239"/>
      <c r="S40" s="44"/>
      <c r="T40" s="51" t="str">
        <f t="shared" si="27"/>
        <v>5</v>
      </c>
      <c r="U40" s="247">
        <f t="shared" si="17"/>
        <v>0</v>
      </c>
      <c r="V40" s="247">
        <f t="shared" si="18"/>
        <v>0</v>
      </c>
      <c r="W40" s="247">
        <f t="shared" si="19"/>
        <v>0</v>
      </c>
      <c r="X40" s="247">
        <f t="shared" si="19"/>
        <v>0</v>
      </c>
      <c r="Y40" s="247">
        <f t="shared" si="19"/>
        <v>0</v>
      </c>
      <c r="Z40" s="247">
        <f t="shared" si="20"/>
        <v>0</v>
      </c>
      <c r="AA40" s="247">
        <f t="shared" si="21"/>
        <v>0</v>
      </c>
      <c r="AB40" s="247">
        <f t="shared" si="22"/>
        <v>0</v>
      </c>
      <c r="AC40" s="247">
        <f t="shared" si="23"/>
        <v>0</v>
      </c>
      <c r="AD40" s="247">
        <f t="shared" si="23"/>
        <v>0</v>
      </c>
      <c r="AE40" s="247">
        <f t="shared" si="24"/>
        <v>0</v>
      </c>
      <c r="AF40" s="247">
        <f t="shared" si="25"/>
        <v>0</v>
      </c>
      <c r="AG40" s="247">
        <f t="shared" si="26"/>
        <v>0</v>
      </c>
    </row>
    <row r="41" spans="1:37" ht="15">
      <c r="A41" s="164"/>
      <c r="B41" s="165" t="s">
        <v>144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9"/>
      <c r="P41" s="239"/>
      <c r="Q41" s="239"/>
      <c r="R41" s="239"/>
      <c r="S41" s="44"/>
      <c r="T41" s="51" t="str">
        <f t="shared" si="27"/>
        <v>6</v>
      </c>
      <c r="U41" s="247">
        <f t="shared" si="17"/>
        <v>0</v>
      </c>
      <c r="V41" s="247">
        <f t="shared" si="18"/>
        <v>0</v>
      </c>
      <c r="W41" s="247">
        <f t="shared" si="19"/>
        <v>0</v>
      </c>
      <c r="X41" s="247">
        <f t="shared" si="19"/>
        <v>0</v>
      </c>
      <c r="Y41" s="247">
        <f t="shared" si="19"/>
        <v>0</v>
      </c>
      <c r="Z41" s="247">
        <f t="shared" si="20"/>
        <v>0</v>
      </c>
      <c r="AA41" s="247">
        <f t="shared" si="21"/>
        <v>0</v>
      </c>
      <c r="AB41" s="247">
        <f t="shared" si="22"/>
        <v>0</v>
      </c>
      <c r="AC41" s="247">
        <f t="shared" si="23"/>
        <v>0</v>
      </c>
      <c r="AD41" s="247">
        <f t="shared" si="23"/>
        <v>0</v>
      </c>
      <c r="AE41" s="247">
        <f t="shared" si="24"/>
        <v>0</v>
      </c>
      <c r="AF41" s="247">
        <f t="shared" si="25"/>
        <v>0</v>
      </c>
      <c r="AG41" s="247">
        <f t="shared" si="26"/>
        <v>0</v>
      </c>
      <c r="AH41" s="237"/>
      <c r="AI41" s="237"/>
      <c r="AJ41" s="237"/>
      <c r="AK41" s="237"/>
    </row>
    <row r="42" spans="1:37" ht="15">
      <c r="A42" s="164"/>
      <c r="B42" s="165" t="s">
        <v>145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9"/>
      <c r="P42" s="239"/>
      <c r="Q42" s="239"/>
      <c r="R42" s="239"/>
      <c r="S42" s="44"/>
      <c r="T42" s="51" t="str">
        <f t="shared" si="27"/>
        <v>7</v>
      </c>
      <c r="U42" s="247">
        <f t="shared" si="17"/>
        <v>0</v>
      </c>
      <c r="V42" s="247">
        <f t="shared" si="18"/>
        <v>0</v>
      </c>
      <c r="W42" s="247">
        <f t="shared" si="19"/>
        <v>0</v>
      </c>
      <c r="X42" s="247">
        <f t="shared" si="19"/>
        <v>0</v>
      </c>
      <c r="Y42" s="247">
        <f t="shared" si="19"/>
        <v>0</v>
      </c>
      <c r="Z42" s="247">
        <f t="shared" si="20"/>
        <v>0</v>
      </c>
      <c r="AA42" s="247">
        <f t="shared" si="21"/>
        <v>0</v>
      </c>
      <c r="AB42" s="247">
        <f t="shared" si="22"/>
        <v>0</v>
      </c>
      <c r="AC42" s="247">
        <f t="shared" si="23"/>
        <v>0</v>
      </c>
      <c r="AD42" s="247">
        <f t="shared" si="23"/>
        <v>0</v>
      </c>
      <c r="AE42" s="247">
        <f t="shared" si="24"/>
        <v>0</v>
      </c>
      <c r="AF42" s="247">
        <f t="shared" si="25"/>
        <v>0</v>
      </c>
      <c r="AG42" s="247">
        <f t="shared" si="26"/>
        <v>0</v>
      </c>
      <c r="AH42" s="237"/>
      <c r="AI42" s="237"/>
      <c r="AJ42" s="237"/>
      <c r="AK42" s="237"/>
    </row>
    <row r="43" spans="1:33" ht="15">
      <c r="A43" s="164"/>
      <c r="B43" s="165" t="s">
        <v>317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9"/>
      <c r="P43" s="239"/>
      <c r="Q43" s="239"/>
      <c r="R43" s="239"/>
      <c r="S43" s="44"/>
      <c r="T43" s="51" t="str">
        <f aca="true" t="shared" si="28" ref="T43:T54">B43</f>
        <v>8</v>
      </c>
      <c r="U43" s="247">
        <f aca="true" t="shared" si="29" ref="U43:U54">IF(C43&gt;=D43,0,C43-D43)</f>
        <v>0</v>
      </c>
      <c r="V43" s="247">
        <f aca="true" t="shared" si="30" ref="V43:V54">IF(C43&gt;=E43,0,C43-E43)</f>
        <v>0</v>
      </c>
      <c r="W43" s="247">
        <f aca="true" t="shared" si="31" ref="W43:W54">IF(C43&gt;=F43,0,C43-F43)</f>
        <v>0</v>
      </c>
      <c r="X43" s="247">
        <f aca="true" t="shared" si="32" ref="X43:X54">IF(D43&gt;=G43,0,D43-G43)</f>
        <v>0</v>
      </c>
      <c r="Y43" s="247">
        <f aca="true" t="shared" si="33" ref="Y43:Y54">IF(E43&gt;=H43,0,E43-H43)</f>
        <v>0</v>
      </c>
      <c r="Z43" s="247">
        <f aca="true" t="shared" si="34" ref="Z43:Z54">IF(F43&gt;=G43,0,F43-G43)</f>
        <v>0</v>
      </c>
      <c r="AA43" s="247">
        <f aca="true" t="shared" si="35" ref="AA43:AA54">IF(F43&gt;=H43,0,F43-H43)</f>
        <v>0</v>
      </c>
      <c r="AB43" s="247">
        <f aca="true" t="shared" si="36" ref="AB43:AB54">IF(J43&gt;=K43,0,J43-K43)</f>
        <v>0</v>
      </c>
      <c r="AC43" s="247">
        <f aca="true" t="shared" si="37" ref="AC43:AC54">IF(J43&gt;=L43,0,J43-L43)</f>
        <v>0</v>
      </c>
      <c r="AD43" s="247">
        <f aca="true" t="shared" si="38" ref="AD43:AD54">IF(K43&gt;=M43,0,K43-M43)</f>
        <v>0</v>
      </c>
      <c r="AE43" s="247">
        <f aca="true" t="shared" si="39" ref="AE43:AE54">IF(L43&gt;=M43,0,L43-M43)</f>
        <v>0</v>
      </c>
      <c r="AF43" s="247">
        <f aca="true" t="shared" si="40" ref="AF43:AF54">IF(O43&gt;=P43,0,O43-P43)</f>
        <v>0</v>
      </c>
      <c r="AG43" s="247">
        <f aca="true" t="shared" si="41" ref="AG43:AG54">IF(O43&gt;=Q43,0,O43-Q43)</f>
        <v>0</v>
      </c>
    </row>
    <row r="44" spans="1:33" ht="15">
      <c r="A44" s="164"/>
      <c r="B44" s="165" t="s">
        <v>318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9"/>
      <c r="P44" s="239"/>
      <c r="Q44" s="239"/>
      <c r="R44" s="239"/>
      <c r="S44" s="44"/>
      <c r="T44" s="51" t="str">
        <f t="shared" si="28"/>
        <v>9</v>
      </c>
      <c r="U44" s="247">
        <f t="shared" si="29"/>
        <v>0</v>
      </c>
      <c r="V44" s="247">
        <f t="shared" si="30"/>
        <v>0</v>
      </c>
      <c r="W44" s="247">
        <f t="shared" si="31"/>
        <v>0</v>
      </c>
      <c r="X44" s="247">
        <f t="shared" si="32"/>
        <v>0</v>
      </c>
      <c r="Y44" s="247">
        <f t="shared" si="33"/>
        <v>0</v>
      </c>
      <c r="Z44" s="247">
        <f t="shared" si="34"/>
        <v>0</v>
      </c>
      <c r="AA44" s="247">
        <f t="shared" si="35"/>
        <v>0</v>
      </c>
      <c r="AB44" s="247">
        <f t="shared" si="36"/>
        <v>0</v>
      </c>
      <c r="AC44" s="247">
        <f t="shared" si="37"/>
        <v>0</v>
      </c>
      <c r="AD44" s="247">
        <f t="shared" si="38"/>
        <v>0</v>
      </c>
      <c r="AE44" s="247">
        <f t="shared" si="39"/>
        <v>0</v>
      </c>
      <c r="AF44" s="247">
        <f t="shared" si="40"/>
        <v>0</v>
      </c>
      <c r="AG44" s="247">
        <f t="shared" si="41"/>
        <v>0</v>
      </c>
    </row>
    <row r="45" spans="1:33" ht="15">
      <c r="A45" s="164"/>
      <c r="B45" s="165" t="s">
        <v>48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9"/>
      <c r="P45" s="239"/>
      <c r="Q45" s="239"/>
      <c r="R45" s="239"/>
      <c r="S45" s="44"/>
      <c r="T45" s="51" t="str">
        <f t="shared" si="28"/>
        <v>10</v>
      </c>
      <c r="U45" s="247">
        <f t="shared" si="29"/>
        <v>0</v>
      </c>
      <c r="V45" s="247">
        <f t="shared" si="30"/>
        <v>0</v>
      </c>
      <c r="W45" s="247">
        <f t="shared" si="31"/>
        <v>0</v>
      </c>
      <c r="X45" s="247">
        <f t="shared" si="32"/>
        <v>0</v>
      </c>
      <c r="Y45" s="247">
        <f t="shared" si="33"/>
        <v>0</v>
      </c>
      <c r="Z45" s="247">
        <f t="shared" si="34"/>
        <v>0</v>
      </c>
      <c r="AA45" s="247">
        <f t="shared" si="35"/>
        <v>0</v>
      </c>
      <c r="AB45" s="247">
        <f t="shared" si="36"/>
        <v>0</v>
      </c>
      <c r="AC45" s="247">
        <f t="shared" si="37"/>
        <v>0</v>
      </c>
      <c r="AD45" s="247">
        <f t="shared" si="38"/>
        <v>0</v>
      </c>
      <c r="AE45" s="247">
        <f t="shared" si="39"/>
        <v>0</v>
      </c>
      <c r="AF45" s="247">
        <f t="shared" si="40"/>
        <v>0</v>
      </c>
      <c r="AG45" s="247">
        <f t="shared" si="41"/>
        <v>0</v>
      </c>
    </row>
    <row r="46" spans="1:33" ht="15">
      <c r="A46" s="164"/>
      <c r="B46" s="165" t="s">
        <v>47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9"/>
      <c r="P46" s="239"/>
      <c r="Q46" s="239"/>
      <c r="R46" s="239"/>
      <c r="S46" s="44"/>
      <c r="T46" s="51" t="str">
        <f t="shared" si="28"/>
        <v>11</v>
      </c>
      <c r="U46" s="247">
        <f t="shared" si="29"/>
        <v>0</v>
      </c>
      <c r="V46" s="247">
        <f t="shared" si="30"/>
        <v>0</v>
      </c>
      <c r="W46" s="247">
        <f t="shared" si="31"/>
        <v>0</v>
      </c>
      <c r="X46" s="247">
        <f t="shared" si="32"/>
        <v>0</v>
      </c>
      <c r="Y46" s="247">
        <f t="shared" si="33"/>
        <v>0</v>
      </c>
      <c r="Z46" s="247">
        <f t="shared" si="34"/>
        <v>0</v>
      </c>
      <c r="AA46" s="247">
        <f t="shared" si="35"/>
        <v>0</v>
      </c>
      <c r="AB46" s="247">
        <f t="shared" si="36"/>
        <v>0</v>
      </c>
      <c r="AC46" s="247">
        <f t="shared" si="37"/>
        <v>0</v>
      </c>
      <c r="AD46" s="247">
        <f t="shared" si="38"/>
        <v>0</v>
      </c>
      <c r="AE46" s="247">
        <f t="shared" si="39"/>
        <v>0</v>
      </c>
      <c r="AF46" s="247">
        <f t="shared" si="40"/>
        <v>0</v>
      </c>
      <c r="AG46" s="247">
        <f t="shared" si="41"/>
        <v>0</v>
      </c>
    </row>
    <row r="47" spans="1:33" ht="15">
      <c r="A47" s="164"/>
      <c r="B47" s="165" t="s">
        <v>46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9"/>
      <c r="P47" s="239"/>
      <c r="Q47" s="239"/>
      <c r="R47" s="239"/>
      <c r="S47" s="44"/>
      <c r="T47" s="51" t="str">
        <f t="shared" si="28"/>
        <v>12</v>
      </c>
      <c r="U47" s="247">
        <f t="shared" si="29"/>
        <v>0</v>
      </c>
      <c r="V47" s="247">
        <f t="shared" si="30"/>
        <v>0</v>
      </c>
      <c r="W47" s="247">
        <f t="shared" si="31"/>
        <v>0</v>
      </c>
      <c r="X47" s="247">
        <f t="shared" si="32"/>
        <v>0</v>
      </c>
      <c r="Y47" s="247">
        <f t="shared" si="33"/>
        <v>0</v>
      </c>
      <c r="Z47" s="247">
        <f t="shared" si="34"/>
        <v>0</v>
      </c>
      <c r="AA47" s="247">
        <f t="shared" si="35"/>
        <v>0</v>
      </c>
      <c r="AB47" s="247">
        <f t="shared" si="36"/>
        <v>0</v>
      </c>
      <c r="AC47" s="247">
        <f t="shared" si="37"/>
        <v>0</v>
      </c>
      <c r="AD47" s="247">
        <f t="shared" si="38"/>
        <v>0</v>
      </c>
      <c r="AE47" s="247">
        <f t="shared" si="39"/>
        <v>0</v>
      </c>
      <c r="AF47" s="247">
        <f t="shared" si="40"/>
        <v>0</v>
      </c>
      <c r="AG47" s="247">
        <f t="shared" si="41"/>
        <v>0</v>
      </c>
    </row>
    <row r="48" spans="1:33" ht="15">
      <c r="A48" s="164"/>
      <c r="B48" s="165" t="s">
        <v>319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  <c r="P48" s="239"/>
      <c r="Q48" s="239"/>
      <c r="R48" s="239"/>
      <c r="S48" s="44"/>
      <c r="T48" s="51" t="str">
        <f t="shared" si="28"/>
        <v>13</v>
      </c>
      <c r="U48" s="247">
        <f t="shared" si="29"/>
        <v>0</v>
      </c>
      <c r="V48" s="247">
        <f t="shared" si="30"/>
        <v>0</v>
      </c>
      <c r="W48" s="247">
        <f t="shared" si="31"/>
        <v>0</v>
      </c>
      <c r="X48" s="247">
        <f t="shared" si="32"/>
        <v>0</v>
      </c>
      <c r="Y48" s="247">
        <f t="shared" si="33"/>
        <v>0</v>
      </c>
      <c r="Z48" s="247">
        <f t="shared" si="34"/>
        <v>0</v>
      </c>
      <c r="AA48" s="247">
        <f t="shared" si="35"/>
        <v>0</v>
      </c>
      <c r="AB48" s="247">
        <f t="shared" si="36"/>
        <v>0</v>
      </c>
      <c r="AC48" s="247">
        <f t="shared" si="37"/>
        <v>0</v>
      </c>
      <c r="AD48" s="247">
        <f t="shared" si="38"/>
        <v>0</v>
      </c>
      <c r="AE48" s="247">
        <f t="shared" si="39"/>
        <v>0</v>
      </c>
      <c r="AF48" s="247">
        <f t="shared" si="40"/>
        <v>0</v>
      </c>
      <c r="AG48" s="247">
        <f t="shared" si="41"/>
        <v>0</v>
      </c>
    </row>
    <row r="49" spans="1:33" ht="15">
      <c r="A49" s="164"/>
      <c r="B49" s="165" t="s">
        <v>320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9"/>
      <c r="P49" s="239"/>
      <c r="Q49" s="239"/>
      <c r="R49" s="239"/>
      <c r="S49" s="44"/>
      <c r="T49" s="51" t="str">
        <f t="shared" si="28"/>
        <v>14</v>
      </c>
      <c r="U49" s="247">
        <f t="shared" si="29"/>
        <v>0</v>
      </c>
      <c r="V49" s="247">
        <f t="shared" si="30"/>
        <v>0</v>
      </c>
      <c r="W49" s="247">
        <f t="shared" si="31"/>
        <v>0</v>
      </c>
      <c r="X49" s="247">
        <f t="shared" si="32"/>
        <v>0</v>
      </c>
      <c r="Y49" s="247">
        <f t="shared" si="33"/>
        <v>0</v>
      </c>
      <c r="Z49" s="247">
        <f t="shared" si="34"/>
        <v>0</v>
      </c>
      <c r="AA49" s="247">
        <f t="shared" si="35"/>
        <v>0</v>
      </c>
      <c r="AB49" s="247">
        <f t="shared" si="36"/>
        <v>0</v>
      </c>
      <c r="AC49" s="247">
        <f t="shared" si="37"/>
        <v>0</v>
      </c>
      <c r="AD49" s="247">
        <f t="shared" si="38"/>
        <v>0</v>
      </c>
      <c r="AE49" s="247">
        <f t="shared" si="39"/>
        <v>0</v>
      </c>
      <c r="AF49" s="247">
        <f t="shared" si="40"/>
        <v>0</v>
      </c>
      <c r="AG49" s="247">
        <f t="shared" si="41"/>
        <v>0</v>
      </c>
    </row>
    <row r="50" spans="1:33" ht="15">
      <c r="A50" s="164"/>
      <c r="B50" s="165" t="s">
        <v>321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  <c r="P50" s="239"/>
      <c r="Q50" s="239"/>
      <c r="R50" s="239"/>
      <c r="S50" s="44"/>
      <c r="T50" s="51" t="str">
        <f t="shared" si="28"/>
        <v>15</v>
      </c>
      <c r="U50" s="247">
        <f t="shared" si="29"/>
        <v>0</v>
      </c>
      <c r="V50" s="247">
        <f t="shared" si="30"/>
        <v>0</v>
      </c>
      <c r="W50" s="247">
        <f t="shared" si="31"/>
        <v>0</v>
      </c>
      <c r="X50" s="247">
        <f t="shared" si="32"/>
        <v>0</v>
      </c>
      <c r="Y50" s="247">
        <f t="shared" si="33"/>
        <v>0</v>
      </c>
      <c r="Z50" s="247">
        <f t="shared" si="34"/>
        <v>0</v>
      </c>
      <c r="AA50" s="247">
        <f t="shared" si="35"/>
        <v>0</v>
      </c>
      <c r="AB50" s="247">
        <f t="shared" si="36"/>
        <v>0</v>
      </c>
      <c r="AC50" s="247">
        <f t="shared" si="37"/>
        <v>0</v>
      </c>
      <c r="AD50" s="247">
        <f t="shared" si="38"/>
        <v>0</v>
      </c>
      <c r="AE50" s="247">
        <f t="shared" si="39"/>
        <v>0</v>
      </c>
      <c r="AF50" s="247">
        <f t="shared" si="40"/>
        <v>0</v>
      </c>
      <c r="AG50" s="247">
        <f t="shared" si="41"/>
        <v>0</v>
      </c>
    </row>
    <row r="51" spans="1:33" ht="15">
      <c r="A51" s="164"/>
      <c r="B51" s="165" t="s">
        <v>322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9"/>
      <c r="P51" s="239"/>
      <c r="Q51" s="239"/>
      <c r="R51" s="239"/>
      <c r="S51" s="44"/>
      <c r="T51" s="51" t="str">
        <f t="shared" si="28"/>
        <v>16</v>
      </c>
      <c r="U51" s="247">
        <f t="shared" si="29"/>
        <v>0</v>
      </c>
      <c r="V51" s="247">
        <f t="shared" si="30"/>
        <v>0</v>
      </c>
      <c r="W51" s="247">
        <f t="shared" si="31"/>
        <v>0</v>
      </c>
      <c r="X51" s="247">
        <f t="shared" si="32"/>
        <v>0</v>
      </c>
      <c r="Y51" s="247">
        <f t="shared" si="33"/>
        <v>0</v>
      </c>
      <c r="Z51" s="247">
        <f t="shared" si="34"/>
        <v>0</v>
      </c>
      <c r="AA51" s="247">
        <f t="shared" si="35"/>
        <v>0</v>
      </c>
      <c r="AB51" s="247">
        <f t="shared" si="36"/>
        <v>0</v>
      </c>
      <c r="AC51" s="247">
        <f t="shared" si="37"/>
        <v>0</v>
      </c>
      <c r="AD51" s="247">
        <f t="shared" si="38"/>
        <v>0</v>
      </c>
      <c r="AE51" s="247">
        <f t="shared" si="39"/>
        <v>0</v>
      </c>
      <c r="AF51" s="247">
        <f t="shared" si="40"/>
        <v>0</v>
      </c>
      <c r="AG51" s="247">
        <f t="shared" si="41"/>
        <v>0</v>
      </c>
    </row>
    <row r="52" spans="1:33" ht="15">
      <c r="A52" s="164"/>
      <c r="B52" s="165" t="s">
        <v>323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9"/>
      <c r="P52" s="239"/>
      <c r="Q52" s="239"/>
      <c r="R52" s="239"/>
      <c r="S52" s="44"/>
      <c r="T52" s="51" t="str">
        <f t="shared" si="28"/>
        <v>17</v>
      </c>
      <c r="U52" s="247">
        <f t="shared" si="29"/>
        <v>0</v>
      </c>
      <c r="V52" s="247">
        <f t="shared" si="30"/>
        <v>0</v>
      </c>
      <c r="W52" s="247">
        <f t="shared" si="31"/>
        <v>0</v>
      </c>
      <c r="X52" s="247">
        <f t="shared" si="32"/>
        <v>0</v>
      </c>
      <c r="Y52" s="247">
        <f t="shared" si="33"/>
        <v>0</v>
      </c>
      <c r="Z52" s="247">
        <f t="shared" si="34"/>
        <v>0</v>
      </c>
      <c r="AA52" s="247">
        <f t="shared" si="35"/>
        <v>0</v>
      </c>
      <c r="AB52" s="247">
        <f t="shared" si="36"/>
        <v>0</v>
      </c>
      <c r="AC52" s="247">
        <f t="shared" si="37"/>
        <v>0</v>
      </c>
      <c r="AD52" s="247">
        <f t="shared" si="38"/>
        <v>0</v>
      </c>
      <c r="AE52" s="247">
        <f t="shared" si="39"/>
        <v>0</v>
      </c>
      <c r="AF52" s="247">
        <f t="shared" si="40"/>
        <v>0</v>
      </c>
      <c r="AG52" s="247">
        <f t="shared" si="41"/>
        <v>0</v>
      </c>
    </row>
    <row r="53" spans="1:33" ht="15">
      <c r="A53" s="164"/>
      <c r="B53" s="165" t="s">
        <v>324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9"/>
      <c r="P53" s="239"/>
      <c r="Q53" s="239"/>
      <c r="R53" s="239"/>
      <c r="S53" s="44"/>
      <c r="T53" s="51" t="str">
        <f t="shared" si="28"/>
        <v>18</v>
      </c>
      <c r="U53" s="247">
        <f t="shared" si="29"/>
        <v>0</v>
      </c>
      <c r="V53" s="247">
        <f t="shared" si="30"/>
        <v>0</v>
      </c>
      <c r="W53" s="247">
        <f t="shared" si="31"/>
        <v>0</v>
      </c>
      <c r="X53" s="247">
        <f t="shared" si="32"/>
        <v>0</v>
      </c>
      <c r="Y53" s="247">
        <f t="shared" si="33"/>
        <v>0</v>
      </c>
      <c r="Z53" s="247">
        <f t="shared" si="34"/>
        <v>0</v>
      </c>
      <c r="AA53" s="247">
        <f t="shared" si="35"/>
        <v>0</v>
      </c>
      <c r="AB53" s="247">
        <f t="shared" si="36"/>
        <v>0</v>
      </c>
      <c r="AC53" s="247">
        <f t="shared" si="37"/>
        <v>0</v>
      </c>
      <c r="AD53" s="247">
        <f t="shared" si="38"/>
        <v>0</v>
      </c>
      <c r="AE53" s="247">
        <f t="shared" si="39"/>
        <v>0</v>
      </c>
      <c r="AF53" s="247">
        <f t="shared" si="40"/>
        <v>0</v>
      </c>
      <c r="AG53" s="247">
        <f t="shared" si="41"/>
        <v>0</v>
      </c>
    </row>
    <row r="54" spans="1:33" ht="15">
      <c r="A54" s="164"/>
      <c r="B54" s="165" t="s">
        <v>325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9"/>
      <c r="P54" s="239"/>
      <c r="Q54" s="239"/>
      <c r="R54" s="239"/>
      <c r="S54" s="44"/>
      <c r="T54" s="51" t="str">
        <f t="shared" si="28"/>
        <v>19</v>
      </c>
      <c r="U54" s="247">
        <f t="shared" si="29"/>
        <v>0</v>
      </c>
      <c r="V54" s="247">
        <f t="shared" si="30"/>
        <v>0</v>
      </c>
      <c r="W54" s="247">
        <f t="shared" si="31"/>
        <v>0</v>
      </c>
      <c r="X54" s="247">
        <f t="shared" si="32"/>
        <v>0</v>
      </c>
      <c r="Y54" s="247">
        <f t="shared" si="33"/>
        <v>0</v>
      </c>
      <c r="Z54" s="247">
        <f t="shared" si="34"/>
        <v>0</v>
      </c>
      <c r="AA54" s="247">
        <f t="shared" si="35"/>
        <v>0</v>
      </c>
      <c r="AB54" s="247">
        <f t="shared" si="36"/>
        <v>0</v>
      </c>
      <c r="AC54" s="247">
        <f t="shared" si="37"/>
        <v>0</v>
      </c>
      <c r="AD54" s="247">
        <f t="shared" si="38"/>
        <v>0</v>
      </c>
      <c r="AE54" s="247">
        <f t="shared" si="39"/>
        <v>0</v>
      </c>
      <c r="AF54" s="247">
        <f t="shared" si="40"/>
        <v>0</v>
      </c>
      <c r="AG54" s="247">
        <f t="shared" si="41"/>
        <v>0</v>
      </c>
    </row>
    <row r="55" spans="1:33" ht="15">
      <c r="A55" s="164"/>
      <c r="B55" s="165" t="s">
        <v>45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9"/>
      <c r="P55" s="239"/>
      <c r="Q55" s="239"/>
      <c r="R55" s="239"/>
      <c r="S55" s="44"/>
      <c r="T55" s="51" t="str">
        <f>B55</f>
        <v>20</v>
      </c>
      <c r="U55" s="247">
        <f>IF(C55&gt;=D55,0,C55-D55)</f>
        <v>0</v>
      </c>
      <c r="V55" s="247">
        <f>IF(C55&gt;=E55,0,C55-E55)</f>
        <v>0</v>
      </c>
      <c r="W55" s="247">
        <f>IF(C55&gt;=F55,0,C55-F55)</f>
        <v>0</v>
      </c>
      <c r="X55" s="247">
        <f>IF(D55&gt;=G55,0,D55-G55)</f>
        <v>0</v>
      </c>
      <c r="Y55" s="247">
        <f>IF(E55&gt;=H55,0,E55-H55)</f>
        <v>0</v>
      </c>
      <c r="Z55" s="247">
        <f>IF(F55&gt;=G55,0,F55-G55)</f>
        <v>0</v>
      </c>
      <c r="AA55" s="247">
        <f>IF(F55&gt;=H55,0,F55-H55)</f>
        <v>0</v>
      </c>
      <c r="AB55" s="247">
        <f>IF(J55&gt;=K55,0,J55-K55)</f>
        <v>0</v>
      </c>
      <c r="AC55" s="247">
        <f>IF(J55&gt;=L55,0,J55-L55)</f>
        <v>0</v>
      </c>
      <c r="AD55" s="247">
        <f>IF(K55&gt;=M55,0,K55-M55)</f>
        <v>0</v>
      </c>
      <c r="AE55" s="247">
        <f>IF(L55&gt;=M55,0,L55-M55)</f>
        <v>0</v>
      </c>
      <c r="AF55" s="247">
        <f>IF(O55&gt;=P55,0,O55-P55)</f>
        <v>0</v>
      </c>
      <c r="AG55" s="247">
        <f>IF(O55&gt;=Q55,0,O55-Q55)</f>
        <v>0</v>
      </c>
    </row>
    <row r="56" spans="20:37" ht="15">
      <c r="T56"/>
      <c r="U56"/>
      <c r="V56" s="254">
        <f>COUNTIF(V58,"&lt;&gt;0")-COUNTIF(V58,"x")-COUNTIF(V58,"х")</f>
        <v>0</v>
      </c>
      <c r="W56" s="254">
        <f aca="true" t="shared" si="42" ref="W56:AK56">COUNTIF(W58,"&lt;&gt;0")-COUNTIF(W58,"x")-COUNTIF(W58,"х")</f>
        <v>0</v>
      </c>
      <c r="X56" s="254">
        <f t="shared" si="42"/>
        <v>0</v>
      </c>
      <c r="Y56" s="254">
        <f t="shared" si="42"/>
        <v>0</v>
      </c>
      <c r="Z56" s="254">
        <f t="shared" si="42"/>
        <v>0</v>
      </c>
      <c r="AA56" s="254">
        <f t="shared" si="42"/>
        <v>0</v>
      </c>
      <c r="AB56" s="254">
        <f t="shared" si="42"/>
        <v>0</v>
      </c>
      <c r="AC56" s="254">
        <f t="shared" si="42"/>
        <v>0</v>
      </c>
      <c r="AD56" s="254">
        <f t="shared" si="42"/>
        <v>0</v>
      </c>
      <c r="AE56" s="254">
        <f t="shared" si="42"/>
        <v>0</v>
      </c>
      <c r="AF56" s="254">
        <f t="shared" si="42"/>
        <v>0</v>
      </c>
      <c r="AG56" s="254">
        <f t="shared" si="42"/>
        <v>0</v>
      </c>
      <c r="AH56" s="254">
        <f t="shared" si="42"/>
        <v>0</v>
      </c>
      <c r="AI56" s="254">
        <f t="shared" si="42"/>
        <v>0</v>
      </c>
      <c r="AJ56" s="254">
        <f t="shared" si="42"/>
        <v>0</v>
      </c>
      <c r="AK56" s="254">
        <f t="shared" si="42"/>
        <v>0</v>
      </c>
    </row>
    <row r="57" spans="20:37" ht="15">
      <c r="T57" s="314" t="s">
        <v>79</v>
      </c>
      <c r="U57" s="314"/>
      <c r="V57" s="253" t="s">
        <v>80</v>
      </c>
      <c r="W57" s="63" t="s">
        <v>81</v>
      </c>
      <c r="X57" s="166" t="s">
        <v>82</v>
      </c>
      <c r="Y57" s="210" t="s">
        <v>83</v>
      </c>
      <c r="Z57" s="210" t="s">
        <v>84</v>
      </c>
      <c r="AA57" s="166" t="s">
        <v>85</v>
      </c>
      <c r="AB57" s="210" t="s">
        <v>86</v>
      </c>
      <c r="AC57" s="210" t="s">
        <v>87</v>
      </c>
      <c r="AD57" s="166" t="s">
        <v>88</v>
      </c>
      <c r="AE57" s="210" t="s">
        <v>299</v>
      </c>
      <c r="AF57" s="210" t="s">
        <v>300</v>
      </c>
      <c r="AG57" s="166" t="s">
        <v>301</v>
      </c>
      <c r="AH57" s="210" t="s">
        <v>302</v>
      </c>
      <c r="AI57" s="210" t="s">
        <v>303</v>
      </c>
      <c r="AJ57" s="166" t="s">
        <v>304</v>
      </c>
      <c r="AK57" s="210" t="s">
        <v>305</v>
      </c>
    </row>
    <row r="58" spans="20:37" ht="30" customHeight="1">
      <c r="T58" s="313" t="s">
        <v>146</v>
      </c>
      <c r="U58" s="313"/>
      <c r="V58" s="248">
        <f aca="true" t="shared" si="43" ref="V58:AK58">IF(OR($C$24*2&gt;$C$25,$J$24*2&gt;$J$25,$O$24*2&gt;$O$25),C24-C36,0)</f>
        <v>0</v>
      </c>
      <c r="W58" s="248">
        <f t="shared" si="43"/>
        <v>0</v>
      </c>
      <c r="X58" s="248">
        <f t="shared" si="43"/>
        <v>0</v>
      </c>
      <c r="Y58" s="248">
        <f t="shared" si="43"/>
        <v>0</v>
      </c>
      <c r="Z58" s="248">
        <f t="shared" si="43"/>
        <v>0</v>
      </c>
      <c r="AA58" s="248">
        <f t="shared" si="43"/>
        <v>0</v>
      </c>
      <c r="AB58" s="248">
        <f t="shared" si="43"/>
        <v>0</v>
      </c>
      <c r="AC58" s="248">
        <f t="shared" si="43"/>
        <v>0</v>
      </c>
      <c r="AD58" s="248">
        <f t="shared" si="43"/>
        <v>0</v>
      </c>
      <c r="AE58" s="248">
        <f t="shared" si="43"/>
        <v>0</v>
      </c>
      <c r="AF58" s="248">
        <f t="shared" si="43"/>
        <v>0</v>
      </c>
      <c r="AG58" s="248">
        <f t="shared" si="43"/>
        <v>0</v>
      </c>
      <c r="AH58" s="248">
        <f t="shared" si="43"/>
        <v>0</v>
      </c>
      <c r="AI58" s="248">
        <f t="shared" si="43"/>
        <v>0</v>
      </c>
      <c r="AJ58" s="248">
        <f t="shared" si="43"/>
        <v>0</v>
      </c>
      <c r="AK58" s="248">
        <f t="shared" si="43"/>
        <v>0</v>
      </c>
    </row>
  </sheetData>
  <sheetProtection sheet="1" objects="1" scenarios="1"/>
  <mergeCells count="57">
    <mergeCell ref="T34:AG34"/>
    <mergeCell ref="A32:A34"/>
    <mergeCell ref="J33:J34"/>
    <mergeCell ref="O33:O34"/>
    <mergeCell ref="Q33:Q34"/>
    <mergeCell ref="A29:C29"/>
    <mergeCell ref="D29:F29"/>
    <mergeCell ref="B32:B34"/>
    <mergeCell ref="I33:I34"/>
    <mergeCell ref="P33:P34"/>
    <mergeCell ref="AF28:AG28"/>
    <mergeCell ref="T28:AE28"/>
    <mergeCell ref="R12:R13"/>
    <mergeCell ref="P12:P13"/>
    <mergeCell ref="AF26:AG26"/>
    <mergeCell ref="AF29:AG30"/>
    <mergeCell ref="T29:AE30"/>
    <mergeCell ref="J11:N11"/>
    <mergeCell ref="D12:D13"/>
    <mergeCell ref="L12:M12"/>
    <mergeCell ref="T13:AG13"/>
    <mergeCell ref="O12:O13"/>
    <mergeCell ref="T27:AG27"/>
    <mergeCell ref="C11:I11"/>
    <mergeCell ref="A27:N27"/>
    <mergeCell ref="A11:A13"/>
    <mergeCell ref="B11:B13"/>
    <mergeCell ref="D2:K2"/>
    <mergeCell ref="D4:K4"/>
    <mergeCell ref="F12:H12"/>
    <mergeCell ref="J12:J13"/>
    <mergeCell ref="K12:K13"/>
    <mergeCell ref="I12:I13"/>
    <mergeCell ref="A3:N3"/>
    <mergeCell ref="A5:N5"/>
    <mergeCell ref="A7:N7"/>
    <mergeCell ref="C12:C13"/>
    <mergeCell ref="O11:R11"/>
    <mergeCell ref="N33:N34"/>
    <mergeCell ref="D33:D34"/>
    <mergeCell ref="F33:H33"/>
    <mergeCell ref="Q12:Q13"/>
    <mergeCell ref="E12:E13"/>
    <mergeCell ref="A30:R30"/>
    <mergeCell ref="O32:R32"/>
    <mergeCell ref="L33:M33"/>
    <mergeCell ref="E33:E34"/>
    <mergeCell ref="R33:R34"/>
    <mergeCell ref="K33:K34"/>
    <mergeCell ref="T58:U58"/>
    <mergeCell ref="T57:U57"/>
    <mergeCell ref="C33:C34"/>
    <mergeCell ref="G9:I9"/>
    <mergeCell ref="N12:N13"/>
    <mergeCell ref="C32:I32"/>
    <mergeCell ref="J32:N32"/>
    <mergeCell ref="D28:F28"/>
  </mergeCells>
  <conditionalFormatting sqref="T58:U58 A30 AT43:IV44 AM45:IV45 T57:AK57 A35:R55">
    <cfRule type="expression" priority="2" dxfId="6" stopIfTrue="1">
      <formula>"НЕ(ИЛИ($C$23*2&gt;$C$24;$G$23*2&gt;$G$24;$K$23*2&gt;$K$24))"</formula>
    </cfRule>
  </conditionalFormatting>
  <conditionalFormatting sqref="D29">
    <cfRule type="expression" priority="5" dxfId="5" stopIfTrue="1">
      <formula>$D$29="Расшифровка не требуется"</formula>
    </cfRule>
  </conditionalFormatting>
  <printOptions horizontalCentered="1"/>
  <pageMargins left="0.2362204724409449" right="0.2362204724409449" top="0.35433070866141736" bottom="0.2362204724409449" header="0.31496062992125984" footer="0.15748031496062992"/>
  <pageSetup horizontalDpi="600" verticalDpi="600" orientation="landscape" paperSize="9" scale="69" r:id="rId1"/>
  <rowBreaks count="1" manualBreakCount="1">
    <brk id="29" max="13" man="1"/>
  </rowBreaks>
  <colBreaks count="1" manualBreakCount="1">
    <brk id="14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N97"/>
  <sheetViews>
    <sheetView showZeros="0" zoomScalePageLayoutView="0" workbookViewId="0" topLeftCell="A1">
      <selection activeCell="D15" sqref="D15"/>
    </sheetView>
  </sheetViews>
  <sheetFormatPr defaultColWidth="9.140625" defaultRowHeight="15"/>
  <cols>
    <col min="1" max="1" width="15.57421875" style="0" customWidth="1"/>
    <col min="2" max="2" width="6.421875" style="0" bestFit="1" customWidth="1"/>
    <col min="3" max="10" width="10.140625" style="0" customWidth="1"/>
    <col min="11" max="11" width="11.28125" style="0" customWidth="1"/>
    <col min="12" max="12" width="15.7109375" style="0" customWidth="1"/>
    <col min="13" max="14" width="11.140625" style="0" customWidth="1"/>
    <col min="15" max="15" width="12.28125" style="0" customWidth="1"/>
    <col min="16" max="16" width="11.140625" style="0" customWidth="1"/>
    <col min="17" max="17" width="12.28125" style="0" customWidth="1"/>
    <col min="18" max="18" width="11.140625" style="0" customWidth="1"/>
    <col min="19" max="19" width="12.28125" style="0" customWidth="1"/>
    <col min="21" max="21" width="18.8515625" style="0" customWidth="1"/>
    <col min="22" max="22" width="12.140625" style="0" customWidth="1"/>
    <col min="23" max="23" width="15.140625" style="0" bestFit="1" customWidth="1"/>
    <col min="24" max="28" width="12.140625" style="0" customWidth="1"/>
    <col min="29" max="39" width="8.7109375" style="0" customWidth="1"/>
  </cols>
  <sheetData>
    <row r="1" spans="1:39" ht="15">
      <c r="A1" s="25" t="s">
        <v>187</v>
      </c>
      <c r="B1" s="26" t="s">
        <v>56</v>
      </c>
      <c r="C1" s="41">
        <f>'11-ОИП(Раздел 1)'!C1</f>
        <v>0</v>
      </c>
      <c r="D1" s="42">
        <f>'11-ОИП(Раздел 1)'!D1</f>
        <v>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s="1" customFormat="1" ht="15.75">
      <c r="A2" s="28"/>
      <c r="B2" s="28"/>
      <c r="C2" s="303">
        <f>'11-ОИП(Раздел 1)'!B7</f>
        <v>0</v>
      </c>
      <c r="D2" s="303"/>
      <c r="E2" s="303"/>
      <c r="F2" s="303"/>
      <c r="G2" s="303"/>
      <c r="H2" s="303"/>
      <c r="I2" s="303"/>
      <c r="J2" s="303"/>
      <c r="K2" s="303"/>
      <c r="L2" s="303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s="1" customFormat="1" ht="12.75" customHeight="1">
      <c r="A3" s="28"/>
      <c r="B3" s="28"/>
      <c r="C3" s="301" t="s">
        <v>100</v>
      </c>
      <c r="D3" s="301"/>
      <c r="E3" s="301"/>
      <c r="F3" s="301"/>
      <c r="G3" s="301"/>
      <c r="H3" s="301"/>
      <c r="I3" s="301"/>
      <c r="J3" s="301"/>
      <c r="K3" s="301"/>
      <c r="L3" s="301"/>
      <c r="M3" s="27"/>
      <c r="N3" s="27"/>
      <c r="O3" s="27"/>
      <c r="P3" s="27"/>
      <c r="Q3" s="27"/>
      <c r="R3" s="27"/>
      <c r="S3" s="27"/>
      <c r="T3" s="27"/>
      <c r="U3" s="27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39" s="1" customFormat="1" ht="15.75">
      <c r="A4" s="28"/>
      <c r="B4" s="28"/>
      <c r="C4" s="303">
        <f>'11-ОИП(Раздел 1)'!B9</f>
        <v>0</v>
      </c>
      <c r="D4" s="303"/>
      <c r="E4" s="303"/>
      <c r="F4" s="303"/>
      <c r="G4" s="303"/>
      <c r="H4" s="303"/>
      <c r="I4" s="303"/>
      <c r="J4" s="303"/>
      <c r="K4" s="303"/>
      <c r="L4" s="303"/>
      <c r="M4" s="27"/>
      <c r="N4" s="27"/>
      <c r="O4" s="27"/>
      <c r="P4" s="27"/>
      <c r="Q4" s="27"/>
      <c r="R4" s="27"/>
      <c r="S4" s="27"/>
      <c r="T4" s="27"/>
      <c r="U4" s="27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39" s="1" customFormat="1" ht="15">
      <c r="A5" s="28"/>
      <c r="B5" s="28"/>
      <c r="C5" s="301" t="s">
        <v>286</v>
      </c>
      <c r="D5" s="301"/>
      <c r="E5" s="301"/>
      <c r="F5" s="301"/>
      <c r="G5" s="301"/>
      <c r="H5" s="301"/>
      <c r="I5" s="301"/>
      <c r="J5" s="301"/>
      <c r="K5" s="301"/>
      <c r="L5" s="301"/>
      <c r="M5" s="27"/>
      <c r="N5" s="27"/>
      <c r="O5" s="27"/>
      <c r="P5" s="27"/>
      <c r="Q5" s="27"/>
      <c r="R5" s="27"/>
      <c r="S5" s="27"/>
      <c r="T5" s="27"/>
      <c r="U5" s="27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s="1" customFormat="1" ht="15">
      <c r="A6" s="28"/>
      <c r="B6" s="2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27"/>
      <c r="P6" s="27"/>
      <c r="Q6" s="27"/>
      <c r="R6" s="27"/>
      <c r="S6" s="43"/>
      <c r="T6" s="27"/>
      <c r="U6" s="27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2:39" s="1" customFormat="1" ht="34.5" customHeight="1">
      <c r="B7" s="75"/>
      <c r="C7" s="302" t="s">
        <v>153</v>
      </c>
      <c r="D7" s="302"/>
      <c r="E7" s="302"/>
      <c r="F7" s="302"/>
      <c r="G7" s="302"/>
      <c r="H7" s="302"/>
      <c r="I7" s="302"/>
      <c r="J7" s="302"/>
      <c r="K7" s="302"/>
      <c r="L7" s="302"/>
      <c r="M7" s="66"/>
      <c r="N7" s="66"/>
      <c r="O7" s="66"/>
      <c r="P7" s="86"/>
      <c r="Q7" s="86"/>
      <c r="R7" s="66"/>
      <c r="S7" s="66"/>
      <c r="T7" s="27"/>
      <c r="U7" s="2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s="1" customFormat="1" ht="30" customHeight="1">
      <c r="A8" s="45"/>
      <c r="B8" s="45"/>
      <c r="C8" s="45"/>
      <c r="D8" s="45"/>
      <c r="E8" s="45"/>
      <c r="F8" s="235"/>
      <c r="G8" s="233">
        <f>'11-ОИП(Раздел 1)'!D12</f>
      </c>
      <c r="H8" s="365">
        <f>'11-ОИП(Раздел 1)'!F12</f>
        <v>0</v>
      </c>
      <c r="I8" s="365"/>
      <c r="J8" s="234">
        <f>'11-ОИП(Раздел 1)'!G12</f>
        <v>0</v>
      </c>
      <c r="K8" s="156" t="s">
        <v>25</v>
      </c>
      <c r="L8" s="45"/>
      <c r="M8" s="45"/>
      <c r="N8" s="45"/>
      <c r="O8" s="45"/>
      <c r="P8" s="45"/>
      <c r="Q8" s="45"/>
      <c r="R8" s="45"/>
      <c r="S8" s="45"/>
      <c r="T8" s="27"/>
      <c r="U8" s="27"/>
      <c r="V8" s="28"/>
      <c r="W8" s="28"/>
      <c r="X8" s="28"/>
      <c r="Y8" s="28"/>
      <c r="Z8" s="28"/>
      <c r="AA8" s="28"/>
      <c r="AB8" s="28"/>
      <c r="AC8" s="83"/>
      <c r="AD8" s="83"/>
      <c r="AE8" s="83"/>
      <c r="AF8" s="83"/>
      <c r="AG8" s="83"/>
      <c r="AH8" s="28"/>
      <c r="AI8" s="28"/>
      <c r="AJ8" s="28"/>
      <c r="AK8" s="28"/>
      <c r="AL8" s="28"/>
      <c r="AM8" s="28"/>
    </row>
    <row r="9" spans="1:39" s="1" customFormat="1" ht="14.25" customHeight="1">
      <c r="A9" s="55" t="s">
        <v>55</v>
      </c>
      <c r="B9" s="55"/>
      <c r="C9" s="55"/>
      <c r="D9" s="55"/>
      <c r="E9" s="115"/>
      <c r="F9" s="354" t="s">
        <v>287</v>
      </c>
      <c r="G9" s="354"/>
      <c r="H9" s="354"/>
      <c r="I9" s="354"/>
      <c r="J9" s="354"/>
      <c r="K9" s="154"/>
      <c r="L9" s="89"/>
      <c r="M9" s="27"/>
      <c r="N9" s="27"/>
      <c r="O9" s="27"/>
      <c r="P9" s="27"/>
      <c r="Q9" s="27"/>
      <c r="R9" s="232"/>
      <c r="S9" s="27"/>
      <c r="T9" s="27"/>
      <c r="U9" s="27"/>
      <c r="V9" s="28"/>
      <c r="W9" s="28"/>
      <c r="X9" s="28"/>
      <c r="Y9" s="28"/>
      <c r="Z9" s="28"/>
      <c r="AA9" s="28"/>
      <c r="AB9" s="28"/>
      <c r="AC9" s="83"/>
      <c r="AD9" s="83"/>
      <c r="AE9" s="83"/>
      <c r="AF9" s="83"/>
      <c r="AG9" s="83"/>
      <c r="AH9" s="28"/>
      <c r="AI9" s="28"/>
      <c r="AJ9" s="28"/>
      <c r="AK9" s="28"/>
      <c r="AL9" s="28"/>
      <c r="AM9" s="28"/>
    </row>
    <row r="10" spans="1:39" s="187" customFormat="1" ht="11.25">
      <c r="A10" s="55"/>
      <c r="B10" s="55"/>
      <c r="C10" s="55"/>
      <c r="D10" s="55"/>
      <c r="F10" s="209"/>
      <c r="G10" s="209"/>
      <c r="H10" s="209"/>
      <c r="I10" s="209"/>
      <c r="J10" s="209"/>
      <c r="K10" s="154"/>
      <c r="L10" s="89"/>
      <c r="M10" s="184"/>
      <c r="N10" s="184"/>
      <c r="O10" s="184"/>
      <c r="P10" s="184"/>
      <c r="Q10" s="184"/>
      <c r="R10" s="192"/>
      <c r="S10" s="184"/>
      <c r="T10" s="184"/>
      <c r="U10" s="184"/>
      <c r="V10" s="193"/>
      <c r="W10" s="193"/>
      <c r="X10" s="193"/>
      <c r="Y10" s="193"/>
      <c r="Z10" s="193"/>
      <c r="AA10" s="193"/>
      <c r="AB10" s="193"/>
      <c r="AC10" s="194"/>
      <c r="AD10" s="194"/>
      <c r="AE10" s="194"/>
      <c r="AF10" s="194"/>
      <c r="AG10" s="194"/>
      <c r="AH10" s="193"/>
      <c r="AI10" s="193"/>
      <c r="AJ10" s="193"/>
      <c r="AK10" s="193"/>
      <c r="AL10" s="193"/>
      <c r="AM10" s="193"/>
    </row>
    <row r="11" spans="1:39" s="1" customFormat="1" ht="56.25" customHeight="1">
      <c r="A11" s="353" t="s">
        <v>109</v>
      </c>
      <c r="B11" s="353" t="s">
        <v>53</v>
      </c>
      <c r="C11" s="353" t="s">
        <v>268</v>
      </c>
      <c r="D11" s="353"/>
      <c r="E11" s="353"/>
      <c r="F11" s="353"/>
      <c r="G11" s="353"/>
      <c r="H11" s="292" t="s">
        <v>158</v>
      </c>
      <c r="I11" s="293"/>
      <c r="J11" s="293"/>
      <c r="K11" s="293"/>
      <c r="L11" s="294"/>
      <c r="M11" s="350" t="s">
        <v>184</v>
      </c>
      <c r="N11" s="350" t="s">
        <v>269</v>
      </c>
      <c r="O11" s="350"/>
      <c r="P11" s="350"/>
      <c r="Q11" s="350"/>
      <c r="R11" s="350"/>
      <c r="S11" s="350"/>
      <c r="T11" s="27"/>
      <c r="U11" s="27"/>
      <c r="V11" s="28"/>
      <c r="W11" s="28"/>
      <c r="X11" s="28"/>
      <c r="Y11" s="28"/>
      <c r="Z11" s="28"/>
      <c r="AA11" s="28"/>
      <c r="AB11" s="28"/>
      <c r="AC11" s="83"/>
      <c r="AD11" s="83"/>
      <c r="AE11" s="83"/>
      <c r="AF11" s="83"/>
      <c r="AG11" s="83"/>
      <c r="AH11" s="28"/>
      <c r="AI11" s="28"/>
      <c r="AJ11" s="28"/>
      <c r="AK11" s="28"/>
      <c r="AL11" s="28"/>
      <c r="AM11" s="28"/>
    </row>
    <row r="12" spans="1:39" s="1" customFormat="1" ht="40.5" customHeight="1">
      <c r="A12" s="353"/>
      <c r="B12" s="353"/>
      <c r="C12" s="353" t="s">
        <v>154</v>
      </c>
      <c r="D12" s="353" t="s">
        <v>185</v>
      </c>
      <c r="E12" s="353"/>
      <c r="F12" s="353"/>
      <c r="G12" s="355" t="s">
        <v>306</v>
      </c>
      <c r="H12" s="351" t="s">
        <v>51</v>
      </c>
      <c r="I12" s="350" t="s">
        <v>186</v>
      </c>
      <c r="J12" s="350"/>
      <c r="K12" s="292" t="s">
        <v>285</v>
      </c>
      <c r="L12" s="294"/>
      <c r="M12" s="350"/>
      <c r="N12" s="351" t="s">
        <v>164</v>
      </c>
      <c r="O12" s="351"/>
      <c r="P12" s="359" t="s">
        <v>205</v>
      </c>
      <c r="Q12" s="360"/>
      <c r="R12" s="351" t="s">
        <v>165</v>
      </c>
      <c r="S12" s="351"/>
      <c r="T12" s="27"/>
      <c r="V12" s="206">
        <f>COUNTIF(V15:V28,"&lt;&gt;0")-COUNTIF(V15:V28,"x")-COUNTIF(V15:V28,"х")</f>
        <v>0</v>
      </c>
      <c r="W12" s="206">
        <f aca="true" t="shared" si="0" ref="W12:AB12">COUNTIF(W15:W28,"&lt;&gt;0")-COUNTIF(W15:W28,"x")-COUNTIF(W15:W28,"х")</f>
        <v>0</v>
      </c>
      <c r="X12" s="206">
        <f t="shared" si="0"/>
        <v>0</v>
      </c>
      <c r="Y12" s="206">
        <f t="shared" si="0"/>
        <v>0</v>
      </c>
      <c r="Z12" s="206">
        <f t="shared" si="0"/>
        <v>0</v>
      </c>
      <c r="AA12" s="206">
        <f t="shared" si="0"/>
        <v>0</v>
      </c>
      <c r="AB12" s="206">
        <f t="shared" si="0"/>
        <v>0</v>
      </c>
      <c r="AC12" s="83"/>
      <c r="AD12" s="83"/>
      <c r="AE12" s="83"/>
      <c r="AF12" s="83"/>
      <c r="AG12" s="83"/>
      <c r="AH12" s="28"/>
      <c r="AI12" s="28"/>
      <c r="AJ12" s="28"/>
      <c r="AK12" s="28"/>
      <c r="AL12" s="28"/>
      <c r="AM12" s="28"/>
    </row>
    <row r="13" spans="1:39" s="1" customFormat="1" ht="76.5">
      <c r="A13" s="353"/>
      <c r="B13" s="353"/>
      <c r="C13" s="353"/>
      <c r="D13" s="56" t="s">
        <v>155</v>
      </c>
      <c r="E13" s="56" t="s">
        <v>156</v>
      </c>
      <c r="F13" s="56" t="s">
        <v>157</v>
      </c>
      <c r="G13" s="355"/>
      <c r="H13" s="351"/>
      <c r="I13" s="167" t="s">
        <v>182</v>
      </c>
      <c r="J13" s="167" t="s">
        <v>183</v>
      </c>
      <c r="K13" s="167" t="s">
        <v>203</v>
      </c>
      <c r="L13" s="167" t="s">
        <v>204</v>
      </c>
      <c r="M13" s="350"/>
      <c r="N13" s="167" t="s">
        <v>51</v>
      </c>
      <c r="O13" s="167" t="s">
        <v>270</v>
      </c>
      <c r="P13" s="167" t="s">
        <v>51</v>
      </c>
      <c r="Q13" s="167" t="s">
        <v>206</v>
      </c>
      <c r="R13" s="167" t="s">
        <v>51</v>
      </c>
      <c r="S13" s="167" t="s">
        <v>270</v>
      </c>
      <c r="T13" s="27"/>
      <c r="U13" s="262" t="s">
        <v>73</v>
      </c>
      <c r="V13" s="262"/>
      <c r="W13" s="262"/>
      <c r="X13" s="262"/>
      <c r="Y13" s="262"/>
      <c r="Z13" s="262"/>
      <c r="AA13" s="262"/>
      <c r="AB13" s="262"/>
      <c r="AC13" s="83"/>
      <c r="AD13" s="83"/>
      <c r="AE13" s="83"/>
      <c r="AF13" s="83"/>
      <c r="AG13" s="83"/>
      <c r="AH13" s="28"/>
      <c r="AI13" s="28"/>
      <c r="AJ13" s="28"/>
      <c r="AK13" s="28"/>
      <c r="AL13" s="28"/>
      <c r="AM13" s="28"/>
    </row>
    <row r="14" spans="1:39" s="1" customFormat="1" ht="15">
      <c r="A14" s="64" t="s">
        <v>50</v>
      </c>
      <c r="B14" s="64" t="s">
        <v>49</v>
      </c>
      <c r="C14" s="64">
        <v>1</v>
      </c>
      <c r="D14" s="64">
        <v>2</v>
      </c>
      <c r="E14" s="64">
        <v>3</v>
      </c>
      <c r="F14" s="64">
        <v>4</v>
      </c>
      <c r="G14" s="64">
        <v>5</v>
      </c>
      <c r="H14" s="168">
        <v>6</v>
      </c>
      <c r="I14" s="168">
        <v>7</v>
      </c>
      <c r="J14" s="168">
        <v>8</v>
      </c>
      <c r="K14" s="168">
        <v>9</v>
      </c>
      <c r="L14" s="168">
        <v>10</v>
      </c>
      <c r="M14" s="168">
        <v>11</v>
      </c>
      <c r="N14" s="168">
        <v>12</v>
      </c>
      <c r="O14" s="168">
        <v>13</v>
      </c>
      <c r="P14" s="168">
        <v>14</v>
      </c>
      <c r="Q14" s="168">
        <v>15</v>
      </c>
      <c r="R14" s="168">
        <v>16</v>
      </c>
      <c r="S14" s="168">
        <v>17</v>
      </c>
      <c r="T14" s="27"/>
      <c r="U14" s="65" t="s">
        <v>74</v>
      </c>
      <c r="V14" s="155" t="s">
        <v>207</v>
      </c>
      <c r="W14" s="155" t="s">
        <v>308</v>
      </c>
      <c r="X14" s="155" t="s">
        <v>208</v>
      </c>
      <c r="Y14" s="155" t="s">
        <v>251</v>
      </c>
      <c r="Z14" s="155" t="s">
        <v>166</v>
      </c>
      <c r="AA14" s="155" t="s">
        <v>252</v>
      </c>
      <c r="AB14" s="155" t="s">
        <v>167</v>
      </c>
      <c r="AC14" s="83"/>
      <c r="AD14" s="83"/>
      <c r="AE14" s="83"/>
      <c r="AF14" s="83"/>
      <c r="AG14" s="83"/>
      <c r="AH14" s="28"/>
      <c r="AI14" s="28"/>
      <c r="AJ14" s="28"/>
      <c r="AK14" s="28"/>
      <c r="AL14" s="28"/>
      <c r="AM14" s="28"/>
    </row>
    <row r="15" spans="1:39" s="1" customFormat="1" ht="15">
      <c r="A15" s="49" t="s">
        <v>115</v>
      </c>
      <c r="B15" s="56">
        <v>10</v>
      </c>
      <c r="C15" s="78">
        <f>SUM(D15:F15)</f>
        <v>0</v>
      </c>
      <c r="D15" s="79"/>
      <c r="E15" s="79"/>
      <c r="F15" s="79"/>
      <c r="G15" s="79"/>
      <c r="H15" s="78">
        <f aca="true" t="shared" si="1" ref="H15:H20">SUM(I15:J15)</f>
        <v>0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27"/>
      <c r="U15" s="56">
        <v>10</v>
      </c>
      <c r="V15" s="249">
        <f aca="true" t="shared" si="2" ref="V15:V28">IF(C15&gt;=G15,0,C15-G15)</f>
        <v>0</v>
      </c>
      <c r="W15" s="249">
        <f aca="true" t="shared" si="3" ref="W15:W28">IF(H15&gt;=K15+L15,0,H15-(K15+L15))</f>
        <v>0</v>
      </c>
      <c r="X15" s="249">
        <f aca="true" t="shared" si="4" ref="X15:X28">IF(N15&gt;=O15,0,N15-O15)</f>
        <v>0</v>
      </c>
      <c r="Y15" s="249">
        <f aca="true" t="shared" si="5" ref="Y15:Y28">IF(N15&gt;=P15,0,N15-P15)</f>
        <v>0</v>
      </c>
      <c r="Z15" s="249">
        <f aca="true" t="shared" si="6" ref="Z15:Z28">IF(P15&gt;=Q15,0,P15-Q15)</f>
        <v>0</v>
      </c>
      <c r="AA15" s="249">
        <f aca="true" t="shared" si="7" ref="AA15:AA28">IF(O15&gt;=Q15,0,O15-Q15)</f>
        <v>0</v>
      </c>
      <c r="AB15" s="249">
        <f aca="true" t="shared" si="8" ref="AB15:AB28">IF(R15&gt;=S15,0,R15-S15)</f>
        <v>0</v>
      </c>
      <c r="AC15" s="83"/>
      <c r="AD15" s="83"/>
      <c r="AE15" s="83"/>
      <c r="AF15" s="83"/>
      <c r="AG15" s="83"/>
      <c r="AH15" s="28"/>
      <c r="AI15" s="28"/>
      <c r="AJ15" s="28"/>
      <c r="AK15" s="28"/>
      <c r="AL15" s="28"/>
      <c r="AM15" s="28"/>
    </row>
    <row r="16" spans="1:39" s="1" customFormat="1" ht="15">
      <c r="A16" s="70" t="s">
        <v>116</v>
      </c>
      <c r="B16" s="56">
        <v>20</v>
      </c>
      <c r="C16" s="78">
        <f aca="true" t="shared" si="9" ref="C16:C27">SUM(D16:F16)</f>
        <v>0</v>
      </c>
      <c r="D16" s="79"/>
      <c r="E16" s="79"/>
      <c r="F16" s="79"/>
      <c r="G16" s="79"/>
      <c r="H16" s="78">
        <f t="shared" si="1"/>
        <v>0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27"/>
      <c r="U16" s="56">
        <v>20</v>
      </c>
      <c r="V16" s="249">
        <f t="shared" si="2"/>
        <v>0</v>
      </c>
      <c r="W16" s="249">
        <f t="shared" si="3"/>
        <v>0</v>
      </c>
      <c r="X16" s="249">
        <f t="shared" si="4"/>
        <v>0</v>
      </c>
      <c r="Y16" s="249">
        <f t="shared" si="5"/>
        <v>0</v>
      </c>
      <c r="Z16" s="249">
        <f t="shared" si="6"/>
        <v>0</v>
      </c>
      <c r="AA16" s="249">
        <f t="shared" si="7"/>
        <v>0</v>
      </c>
      <c r="AB16" s="249">
        <f t="shared" si="8"/>
        <v>0</v>
      </c>
      <c r="AC16" s="83"/>
      <c r="AD16" s="83"/>
      <c r="AE16" s="83"/>
      <c r="AF16" s="83"/>
      <c r="AG16" s="83"/>
      <c r="AH16" s="28"/>
      <c r="AI16" s="28"/>
      <c r="AJ16" s="28"/>
      <c r="AK16" s="28"/>
      <c r="AL16" s="28"/>
      <c r="AM16" s="28"/>
    </row>
    <row r="17" spans="1:39" s="1" customFormat="1" ht="15">
      <c r="A17" s="70" t="s">
        <v>117</v>
      </c>
      <c r="B17" s="56">
        <v>30</v>
      </c>
      <c r="C17" s="78">
        <f t="shared" si="9"/>
        <v>0</v>
      </c>
      <c r="D17" s="79"/>
      <c r="E17" s="79"/>
      <c r="F17" s="79"/>
      <c r="G17" s="79"/>
      <c r="H17" s="78">
        <f t="shared" si="1"/>
        <v>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27"/>
      <c r="U17" s="56">
        <v>30</v>
      </c>
      <c r="V17" s="249">
        <f t="shared" si="2"/>
        <v>0</v>
      </c>
      <c r="W17" s="249">
        <f t="shared" si="3"/>
        <v>0</v>
      </c>
      <c r="X17" s="249">
        <f t="shared" si="4"/>
        <v>0</v>
      </c>
      <c r="Y17" s="249">
        <f t="shared" si="5"/>
        <v>0</v>
      </c>
      <c r="Z17" s="249">
        <f t="shared" si="6"/>
        <v>0</v>
      </c>
      <c r="AA17" s="249">
        <f t="shared" si="7"/>
        <v>0</v>
      </c>
      <c r="AB17" s="249">
        <f t="shared" si="8"/>
        <v>0</v>
      </c>
      <c r="AC17" s="83"/>
      <c r="AD17" s="83"/>
      <c r="AE17" s="83"/>
      <c r="AF17" s="83"/>
      <c r="AG17" s="83"/>
      <c r="AH17" s="28"/>
      <c r="AI17" s="28"/>
      <c r="AJ17" s="28"/>
      <c r="AK17" s="28"/>
      <c r="AL17" s="28"/>
      <c r="AM17" s="28"/>
    </row>
    <row r="18" spans="1:39" s="1" customFormat="1" ht="26.25">
      <c r="A18" s="70" t="s">
        <v>119</v>
      </c>
      <c r="B18" s="56">
        <v>40</v>
      </c>
      <c r="C18" s="78">
        <f t="shared" si="9"/>
        <v>0</v>
      </c>
      <c r="D18" s="79"/>
      <c r="E18" s="79"/>
      <c r="F18" s="79"/>
      <c r="G18" s="79"/>
      <c r="H18" s="78">
        <f t="shared" si="1"/>
        <v>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27"/>
      <c r="U18" s="56">
        <v>40</v>
      </c>
      <c r="V18" s="249">
        <f t="shared" si="2"/>
        <v>0</v>
      </c>
      <c r="W18" s="249">
        <f t="shared" si="3"/>
        <v>0</v>
      </c>
      <c r="X18" s="249">
        <f t="shared" si="4"/>
        <v>0</v>
      </c>
      <c r="Y18" s="249">
        <f t="shared" si="5"/>
        <v>0</v>
      </c>
      <c r="Z18" s="249">
        <f t="shared" si="6"/>
        <v>0</v>
      </c>
      <c r="AA18" s="249">
        <f t="shared" si="7"/>
        <v>0</v>
      </c>
      <c r="AB18" s="249">
        <f t="shared" si="8"/>
        <v>0</v>
      </c>
      <c r="AC18" s="83"/>
      <c r="AD18" s="83"/>
      <c r="AE18" s="83"/>
      <c r="AF18" s="83"/>
      <c r="AG18" s="83"/>
      <c r="AH18" s="28"/>
      <c r="AI18" s="28"/>
      <c r="AJ18" s="28"/>
      <c r="AK18" s="28"/>
      <c r="AL18" s="28"/>
      <c r="AM18" s="28"/>
    </row>
    <row r="19" spans="1:39" s="1" customFormat="1" ht="15">
      <c r="A19" s="70" t="s">
        <v>120</v>
      </c>
      <c r="B19" s="56">
        <v>50</v>
      </c>
      <c r="C19" s="78">
        <f t="shared" si="9"/>
        <v>0</v>
      </c>
      <c r="D19" s="79"/>
      <c r="E19" s="79"/>
      <c r="F19" s="79"/>
      <c r="G19" s="79"/>
      <c r="H19" s="78">
        <f t="shared" si="1"/>
        <v>0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27"/>
      <c r="U19" s="56">
        <v>50</v>
      </c>
      <c r="V19" s="249">
        <f t="shared" si="2"/>
        <v>0</v>
      </c>
      <c r="W19" s="249">
        <f t="shared" si="3"/>
        <v>0</v>
      </c>
      <c r="X19" s="249">
        <f t="shared" si="4"/>
        <v>0</v>
      </c>
      <c r="Y19" s="249">
        <f t="shared" si="5"/>
        <v>0</v>
      </c>
      <c r="Z19" s="249">
        <f t="shared" si="6"/>
        <v>0</v>
      </c>
      <c r="AA19" s="249">
        <f t="shared" si="7"/>
        <v>0</v>
      </c>
      <c r="AB19" s="249">
        <f t="shared" si="8"/>
        <v>0</v>
      </c>
      <c r="AC19" s="83"/>
      <c r="AD19" s="83"/>
      <c r="AE19" s="83"/>
      <c r="AF19" s="83"/>
      <c r="AG19" s="83"/>
      <c r="AH19" s="28"/>
      <c r="AI19" s="28"/>
      <c r="AJ19" s="28"/>
      <c r="AK19" s="28"/>
      <c r="AL19" s="28"/>
      <c r="AM19" s="28"/>
    </row>
    <row r="20" spans="1:39" s="1" customFormat="1" ht="15">
      <c r="A20" s="49" t="s">
        <v>271</v>
      </c>
      <c r="B20" s="56">
        <v>60</v>
      </c>
      <c r="C20" s="78">
        <f t="shared" si="9"/>
        <v>0</v>
      </c>
      <c r="D20" s="79"/>
      <c r="E20" s="79"/>
      <c r="F20" s="79"/>
      <c r="G20" s="79"/>
      <c r="H20" s="78">
        <f t="shared" si="1"/>
        <v>0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27"/>
      <c r="U20" s="56">
        <v>60</v>
      </c>
      <c r="V20" s="249">
        <f t="shared" si="2"/>
        <v>0</v>
      </c>
      <c r="W20" s="249">
        <f t="shared" si="3"/>
        <v>0</v>
      </c>
      <c r="X20" s="249">
        <f t="shared" si="4"/>
        <v>0</v>
      </c>
      <c r="Y20" s="249">
        <f t="shared" si="5"/>
        <v>0</v>
      </c>
      <c r="Z20" s="249">
        <f t="shared" si="6"/>
        <v>0</v>
      </c>
      <c r="AA20" s="249">
        <f t="shared" si="7"/>
        <v>0</v>
      </c>
      <c r="AB20" s="249">
        <f t="shared" si="8"/>
        <v>0</v>
      </c>
      <c r="AC20" s="83"/>
      <c r="AD20" s="83"/>
      <c r="AE20" s="83"/>
      <c r="AF20" s="83"/>
      <c r="AG20" s="83"/>
      <c r="AH20" s="28"/>
      <c r="AI20" s="28"/>
      <c r="AJ20" s="28"/>
      <c r="AK20" s="28"/>
      <c r="AL20" s="28"/>
      <c r="AM20" s="28"/>
    </row>
    <row r="21" spans="1:39" s="1" customFormat="1" ht="15">
      <c r="A21" s="169" t="s">
        <v>52</v>
      </c>
      <c r="B21" s="71">
        <v>70</v>
      </c>
      <c r="C21" s="78">
        <f>SUM(C15:C20)</f>
        <v>0</v>
      </c>
      <c r="D21" s="78">
        <f aca="true" t="shared" si="10" ref="D21:L21">SUM(D15:D20)</f>
        <v>0</v>
      </c>
      <c r="E21" s="78">
        <f t="shared" si="10"/>
        <v>0</v>
      </c>
      <c r="F21" s="78">
        <f t="shared" si="10"/>
        <v>0</v>
      </c>
      <c r="G21" s="78">
        <f t="shared" si="10"/>
        <v>0</v>
      </c>
      <c r="H21" s="78">
        <f t="shared" si="10"/>
        <v>0</v>
      </c>
      <c r="I21" s="78">
        <f t="shared" si="10"/>
        <v>0</v>
      </c>
      <c r="J21" s="78">
        <f t="shared" si="10"/>
        <v>0</v>
      </c>
      <c r="K21" s="78">
        <f t="shared" si="10"/>
        <v>0</v>
      </c>
      <c r="L21" s="78">
        <f t="shared" si="10"/>
        <v>0</v>
      </c>
      <c r="M21" s="78">
        <f>SUM(M15:M20)</f>
        <v>0</v>
      </c>
      <c r="N21" s="78">
        <f aca="true" t="shared" si="11" ref="N21:S21">SUM(N15:N20)</f>
        <v>0</v>
      </c>
      <c r="O21" s="78">
        <f t="shared" si="11"/>
        <v>0</v>
      </c>
      <c r="P21" s="78">
        <f t="shared" si="11"/>
        <v>0</v>
      </c>
      <c r="Q21" s="78">
        <f t="shared" si="11"/>
        <v>0</v>
      </c>
      <c r="R21" s="78">
        <f t="shared" si="11"/>
        <v>0</v>
      </c>
      <c r="S21" s="78">
        <f t="shared" si="11"/>
        <v>0</v>
      </c>
      <c r="T21" s="27"/>
      <c r="U21" s="71" t="s">
        <v>175</v>
      </c>
      <c r="V21" s="249">
        <f t="shared" si="2"/>
        <v>0</v>
      </c>
      <c r="W21" s="249">
        <f t="shared" si="3"/>
        <v>0</v>
      </c>
      <c r="X21" s="249">
        <f t="shared" si="4"/>
        <v>0</v>
      </c>
      <c r="Y21" s="249">
        <f t="shared" si="5"/>
        <v>0</v>
      </c>
      <c r="Z21" s="249">
        <f t="shared" si="6"/>
        <v>0</v>
      </c>
      <c r="AA21" s="249">
        <f t="shared" si="7"/>
        <v>0</v>
      </c>
      <c r="AB21" s="249">
        <f t="shared" si="8"/>
        <v>0</v>
      </c>
      <c r="AC21" s="83"/>
      <c r="AD21" s="83"/>
      <c r="AE21" s="83"/>
      <c r="AF21" s="83"/>
      <c r="AG21" s="83"/>
      <c r="AH21" s="28"/>
      <c r="AI21" s="28"/>
      <c r="AJ21" s="28"/>
      <c r="AK21" s="28"/>
      <c r="AL21" s="28"/>
      <c r="AM21" s="28"/>
    </row>
    <row r="22" spans="1:39" s="1" customFormat="1" ht="64.5">
      <c r="A22" s="170" t="s">
        <v>163</v>
      </c>
      <c r="B22" s="56">
        <v>71</v>
      </c>
      <c r="C22" s="78">
        <f t="shared" si="9"/>
        <v>0</v>
      </c>
      <c r="D22" s="79"/>
      <c r="E22" s="79"/>
      <c r="F22" s="79"/>
      <c r="G22" s="79"/>
      <c r="H22" s="78">
        <f aca="true" t="shared" si="12" ref="H22:H27">SUM(I22:J22)</f>
        <v>0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27"/>
      <c r="U22" s="56">
        <v>71</v>
      </c>
      <c r="V22" s="249">
        <f t="shared" si="2"/>
        <v>0</v>
      </c>
      <c r="W22" s="249">
        <f t="shared" si="3"/>
        <v>0</v>
      </c>
      <c r="X22" s="249">
        <f t="shared" si="4"/>
        <v>0</v>
      </c>
      <c r="Y22" s="249">
        <f t="shared" si="5"/>
        <v>0</v>
      </c>
      <c r="Z22" s="249">
        <f t="shared" si="6"/>
        <v>0</v>
      </c>
      <c r="AA22" s="249">
        <f t="shared" si="7"/>
        <v>0</v>
      </c>
      <c r="AB22" s="249">
        <f t="shared" si="8"/>
        <v>0</v>
      </c>
      <c r="AC22" s="83"/>
      <c r="AD22" s="83"/>
      <c r="AE22" s="83"/>
      <c r="AF22" s="83"/>
      <c r="AG22" s="83"/>
      <c r="AH22" s="28"/>
      <c r="AI22" s="28"/>
      <c r="AJ22" s="28"/>
      <c r="AK22" s="28"/>
      <c r="AL22" s="28"/>
      <c r="AM22" s="28"/>
    </row>
    <row r="23" spans="1:39" s="1" customFormat="1" ht="15">
      <c r="A23" s="170" t="s">
        <v>159</v>
      </c>
      <c r="B23" s="56">
        <v>72</v>
      </c>
      <c r="C23" s="78">
        <f t="shared" si="9"/>
        <v>0</v>
      </c>
      <c r="D23" s="79"/>
      <c r="E23" s="79"/>
      <c r="F23" s="79"/>
      <c r="G23" s="79"/>
      <c r="H23" s="78">
        <f t="shared" si="12"/>
        <v>0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27"/>
      <c r="U23" s="56">
        <v>72</v>
      </c>
      <c r="V23" s="249">
        <f t="shared" si="2"/>
        <v>0</v>
      </c>
      <c r="W23" s="249">
        <f t="shared" si="3"/>
        <v>0</v>
      </c>
      <c r="X23" s="249">
        <f t="shared" si="4"/>
        <v>0</v>
      </c>
      <c r="Y23" s="249">
        <f t="shared" si="5"/>
        <v>0</v>
      </c>
      <c r="Z23" s="249">
        <f t="shared" si="6"/>
        <v>0</v>
      </c>
      <c r="AA23" s="249">
        <f t="shared" si="7"/>
        <v>0</v>
      </c>
      <c r="AB23" s="249">
        <f t="shared" si="8"/>
        <v>0</v>
      </c>
      <c r="AC23" s="83"/>
      <c r="AD23" s="83"/>
      <c r="AE23" s="83"/>
      <c r="AF23" s="83"/>
      <c r="AG23" s="83"/>
      <c r="AH23" s="28"/>
      <c r="AI23" s="28"/>
      <c r="AJ23" s="28"/>
      <c r="AK23" s="28"/>
      <c r="AL23" s="28"/>
      <c r="AM23" s="28"/>
    </row>
    <row r="24" spans="1:39" s="1" customFormat="1" ht="15">
      <c r="A24" s="170" t="s">
        <v>160</v>
      </c>
      <c r="B24" s="56">
        <v>73</v>
      </c>
      <c r="C24" s="78">
        <f t="shared" si="9"/>
        <v>0</v>
      </c>
      <c r="D24" s="79"/>
      <c r="E24" s="79"/>
      <c r="F24" s="79"/>
      <c r="G24" s="79"/>
      <c r="H24" s="78">
        <f t="shared" si="12"/>
        <v>0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27"/>
      <c r="U24" s="56">
        <v>73</v>
      </c>
      <c r="V24" s="249">
        <f t="shared" si="2"/>
        <v>0</v>
      </c>
      <c r="W24" s="249">
        <f t="shared" si="3"/>
        <v>0</v>
      </c>
      <c r="X24" s="249">
        <f t="shared" si="4"/>
        <v>0</v>
      </c>
      <c r="Y24" s="249">
        <f t="shared" si="5"/>
        <v>0</v>
      </c>
      <c r="Z24" s="249">
        <f t="shared" si="6"/>
        <v>0</v>
      </c>
      <c r="AA24" s="249">
        <f t="shared" si="7"/>
        <v>0</v>
      </c>
      <c r="AB24" s="249">
        <f t="shared" si="8"/>
        <v>0</v>
      </c>
      <c r="AC24" s="83"/>
      <c r="AD24" s="83"/>
      <c r="AE24" s="83"/>
      <c r="AF24" s="83"/>
      <c r="AG24" s="83"/>
      <c r="AH24" s="28"/>
      <c r="AI24" s="28"/>
      <c r="AJ24" s="28"/>
      <c r="AK24" s="28"/>
      <c r="AL24" s="28"/>
      <c r="AM24" s="28"/>
    </row>
    <row r="25" spans="1:39" s="1" customFormat="1" ht="26.25">
      <c r="A25" s="170" t="s">
        <v>161</v>
      </c>
      <c r="B25" s="56">
        <v>74</v>
      </c>
      <c r="C25" s="78">
        <f t="shared" si="9"/>
        <v>0</v>
      </c>
      <c r="D25" s="79"/>
      <c r="E25" s="79"/>
      <c r="F25" s="79"/>
      <c r="G25" s="79"/>
      <c r="H25" s="78">
        <f t="shared" si="12"/>
        <v>0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27"/>
      <c r="U25" s="56">
        <v>74</v>
      </c>
      <c r="V25" s="249">
        <f t="shared" si="2"/>
        <v>0</v>
      </c>
      <c r="W25" s="249">
        <f t="shared" si="3"/>
        <v>0</v>
      </c>
      <c r="X25" s="249">
        <f t="shared" si="4"/>
        <v>0</v>
      </c>
      <c r="Y25" s="249">
        <f t="shared" si="5"/>
        <v>0</v>
      </c>
      <c r="Z25" s="249">
        <f t="shared" si="6"/>
        <v>0</v>
      </c>
      <c r="AA25" s="249">
        <f t="shared" si="7"/>
        <v>0</v>
      </c>
      <c r="AB25" s="249">
        <f t="shared" si="8"/>
        <v>0</v>
      </c>
      <c r="AC25" s="83"/>
      <c r="AD25" s="83"/>
      <c r="AE25" s="83"/>
      <c r="AF25" s="83"/>
      <c r="AG25" s="83"/>
      <c r="AH25" s="28"/>
      <c r="AI25" s="28"/>
      <c r="AJ25" s="28"/>
      <c r="AK25" s="28"/>
      <c r="AL25" s="28"/>
      <c r="AM25" s="28"/>
    </row>
    <row r="26" spans="1:39" s="1" customFormat="1" ht="15">
      <c r="A26" s="170" t="s">
        <v>96</v>
      </c>
      <c r="B26" s="56">
        <v>75</v>
      </c>
      <c r="C26" s="78">
        <f t="shared" si="9"/>
        <v>0</v>
      </c>
      <c r="D26" s="79"/>
      <c r="E26" s="79"/>
      <c r="F26" s="79"/>
      <c r="G26" s="79"/>
      <c r="H26" s="78">
        <f t="shared" si="12"/>
        <v>0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27"/>
      <c r="U26" s="56">
        <v>75</v>
      </c>
      <c r="V26" s="249">
        <f t="shared" si="2"/>
        <v>0</v>
      </c>
      <c r="W26" s="249">
        <f t="shared" si="3"/>
        <v>0</v>
      </c>
      <c r="X26" s="249">
        <f t="shared" si="4"/>
        <v>0</v>
      </c>
      <c r="Y26" s="249">
        <f t="shared" si="5"/>
        <v>0</v>
      </c>
      <c r="Z26" s="249">
        <f t="shared" si="6"/>
        <v>0</v>
      </c>
      <c r="AA26" s="249">
        <f t="shared" si="7"/>
        <v>0</v>
      </c>
      <c r="AB26" s="249">
        <f t="shared" si="8"/>
        <v>0</v>
      </c>
      <c r="AC26" s="83"/>
      <c r="AD26" s="83"/>
      <c r="AE26" s="83"/>
      <c r="AF26" s="83"/>
      <c r="AG26" s="83"/>
      <c r="AH26" s="28"/>
      <c r="AI26" s="28"/>
      <c r="AJ26" s="28"/>
      <c r="AK26" s="28"/>
      <c r="AL26" s="28"/>
      <c r="AM26" s="28"/>
    </row>
    <row r="27" spans="1:39" s="1" customFormat="1" ht="15">
      <c r="A27" s="73" t="s">
        <v>272</v>
      </c>
      <c r="B27" s="56">
        <v>76</v>
      </c>
      <c r="C27" s="78">
        <f t="shared" si="9"/>
        <v>0</v>
      </c>
      <c r="D27" s="79"/>
      <c r="E27" s="79"/>
      <c r="F27" s="79"/>
      <c r="G27" s="79"/>
      <c r="H27" s="78">
        <f t="shared" si="12"/>
        <v>0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27"/>
      <c r="U27" s="56">
        <v>76</v>
      </c>
      <c r="V27" s="249">
        <f t="shared" si="2"/>
        <v>0</v>
      </c>
      <c r="W27" s="249">
        <f t="shared" si="3"/>
        <v>0</v>
      </c>
      <c r="X27" s="249">
        <f t="shared" si="4"/>
        <v>0</v>
      </c>
      <c r="Y27" s="249">
        <f t="shared" si="5"/>
        <v>0</v>
      </c>
      <c r="Z27" s="249">
        <f t="shared" si="6"/>
        <v>0</v>
      </c>
      <c r="AA27" s="249">
        <f t="shared" si="7"/>
        <v>0</v>
      </c>
      <c r="AB27" s="249">
        <f t="shared" si="8"/>
        <v>0</v>
      </c>
      <c r="AC27" s="83"/>
      <c r="AD27" s="83"/>
      <c r="AE27" s="83"/>
      <c r="AF27" s="83"/>
      <c r="AG27" s="83"/>
      <c r="AH27" s="28"/>
      <c r="AI27" s="28"/>
      <c r="AJ27" s="28"/>
      <c r="AK27" s="28"/>
      <c r="AL27" s="28"/>
      <c r="AM27" s="28"/>
    </row>
    <row r="28" spans="1:39" s="1" customFormat="1" ht="15">
      <c r="A28" s="77" t="s">
        <v>51</v>
      </c>
      <c r="B28" s="59" t="s">
        <v>162</v>
      </c>
      <c r="C28" s="78">
        <f aca="true" t="shared" si="13" ref="C28:S28">SUM(C22:C27)</f>
        <v>0</v>
      </c>
      <c r="D28" s="78">
        <f t="shared" si="13"/>
        <v>0</v>
      </c>
      <c r="E28" s="78">
        <f t="shared" si="13"/>
        <v>0</v>
      </c>
      <c r="F28" s="78">
        <f t="shared" si="13"/>
        <v>0</v>
      </c>
      <c r="G28" s="78">
        <f t="shared" si="13"/>
        <v>0</v>
      </c>
      <c r="H28" s="78">
        <f t="shared" si="13"/>
        <v>0</v>
      </c>
      <c r="I28" s="78">
        <f t="shared" si="13"/>
        <v>0</v>
      </c>
      <c r="J28" s="78">
        <f t="shared" si="13"/>
        <v>0</v>
      </c>
      <c r="K28" s="78">
        <f t="shared" si="13"/>
        <v>0</v>
      </c>
      <c r="L28" s="78">
        <f t="shared" si="13"/>
        <v>0</v>
      </c>
      <c r="M28" s="78">
        <f t="shared" si="13"/>
        <v>0</v>
      </c>
      <c r="N28" s="78">
        <f t="shared" si="13"/>
        <v>0</v>
      </c>
      <c r="O28" s="78">
        <f t="shared" si="13"/>
        <v>0</v>
      </c>
      <c r="P28" s="78">
        <f t="shared" si="13"/>
        <v>0</v>
      </c>
      <c r="Q28" s="78">
        <f t="shared" si="13"/>
        <v>0</v>
      </c>
      <c r="R28" s="78">
        <f t="shared" si="13"/>
        <v>0</v>
      </c>
      <c r="S28" s="78">
        <f t="shared" si="13"/>
        <v>0</v>
      </c>
      <c r="T28" s="27"/>
      <c r="U28" s="59" t="s">
        <v>162</v>
      </c>
      <c r="V28" s="249">
        <f t="shared" si="2"/>
        <v>0</v>
      </c>
      <c r="W28" s="249">
        <f t="shared" si="3"/>
        <v>0</v>
      </c>
      <c r="X28" s="249">
        <f t="shared" si="4"/>
        <v>0</v>
      </c>
      <c r="Y28" s="249">
        <f t="shared" si="5"/>
        <v>0</v>
      </c>
      <c r="Z28" s="249">
        <f t="shared" si="6"/>
        <v>0</v>
      </c>
      <c r="AA28" s="249">
        <f t="shared" si="7"/>
        <v>0</v>
      </c>
      <c r="AB28" s="249">
        <f t="shared" si="8"/>
        <v>0</v>
      </c>
      <c r="AC28" s="83"/>
      <c r="AD28" s="83"/>
      <c r="AE28" s="83"/>
      <c r="AF28" s="83"/>
      <c r="AG28" s="83"/>
      <c r="AH28" s="28"/>
      <c r="AI28" s="28"/>
      <c r="AJ28" s="28"/>
      <c r="AK28" s="28"/>
      <c r="AL28" s="28"/>
      <c r="AM28" s="28"/>
    </row>
    <row r="29" spans="1:39" s="1" customFormat="1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27"/>
      <c r="U29" s="28"/>
      <c r="V29" s="206">
        <f>COUNTIF(V31:V37,"&lt;&gt;0")-COUNTIF(V31:V37,"x")-COUNTIF(V31:V37,"х")</f>
        <v>0</v>
      </c>
      <c r="W29" s="206">
        <f aca="true" t="shared" si="14" ref="W29:AL29">COUNTIF(W31:W37,"&lt;&gt;0")-COUNTIF(W31:W37,"x")-COUNTIF(W31:W37,"х")</f>
        <v>0</v>
      </c>
      <c r="X29" s="206">
        <f t="shared" si="14"/>
        <v>0</v>
      </c>
      <c r="Y29" s="206">
        <f t="shared" si="14"/>
        <v>0</v>
      </c>
      <c r="Z29" s="206">
        <f t="shared" si="14"/>
        <v>0</v>
      </c>
      <c r="AA29" s="206">
        <f t="shared" si="14"/>
        <v>0</v>
      </c>
      <c r="AB29" s="206">
        <f t="shared" si="14"/>
        <v>0</v>
      </c>
      <c r="AC29" s="206">
        <f t="shared" si="14"/>
        <v>0</v>
      </c>
      <c r="AD29" s="206">
        <f t="shared" si="14"/>
        <v>0</v>
      </c>
      <c r="AE29" s="206">
        <f t="shared" si="14"/>
        <v>0</v>
      </c>
      <c r="AF29" s="206">
        <f t="shared" si="14"/>
        <v>0</v>
      </c>
      <c r="AG29" s="206">
        <f t="shared" si="14"/>
        <v>0</v>
      </c>
      <c r="AH29" s="206">
        <f t="shared" si="14"/>
        <v>0</v>
      </c>
      <c r="AI29" s="206">
        <f t="shared" si="14"/>
        <v>0</v>
      </c>
      <c r="AJ29" s="206">
        <f t="shared" si="14"/>
        <v>0</v>
      </c>
      <c r="AK29" s="206">
        <f t="shared" si="14"/>
        <v>0</v>
      </c>
      <c r="AL29" s="206">
        <f t="shared" si="14"/>
        <v>0</v>
      </c>
      <c r="AM29" s="28"/>
    </row>
    <row r="30" spans="1:39" s="1" customFormat="1" ht="39" customHeight="1">
      <c r="A30" s="361" t="s">
        <v>273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27"/>
      <c r="U30" s="65" t="s">
        <v>74</v>
      </c>
      <c r="V30" s="64" t="s">
        <v>130</v>
      </c>
      <c r="W30" s="64" t="s">
        <v>131</v>
      </c>
      <c r="X30" s="64" t="s">
        <v>132</v>
      </c>
      <c r="Y30" s="64" t="s">
        <v>133</v>
      </c>
      <c r="Z30" s="64" t="s">
        <v>134</v>
      </c>
      <c r="AA30" s="64" t="s">
        <v>135</v>
      </c>
      <c r="AB30" s="64" t="s">
        <v>136</v>
      </c>
      <c r="AC30" s="64" t="s">
        <v>137</v>
      </c>
      <c r="AD30" s="240" t="s">
        <v>138</v>
      </c>
      <c r="AE30" s="240" t="s">
        <v>139</v>
      </c>
      <c r="AF30" s="240" t="s">
        <v>168</v>
      </c>
      <c r="AG30" s="240" t="s">
        <v>169</v>
      </c>
      <c r="AH30" s="64" t="s">
        <v>170</v>
      </c>
      <c r="AI30" s="64" t="s">
        <v>171</v>
      </c>
      <c r="AJ30" s="64" t="s">
        <v>172</v>
      </c>
      <c r="AK30" s="64" t="s">
        <v>173</v>
      </c>
      <c r="AL30" s="64" t="s">
        <v>174</v>
      </c>
      <c r="AM30" s="28"/>
    </row>
    <row r="31" spans="1:39" s="187" customFormat="1" ht="12.75">
      <c r="A31" s="205"/>
      <c r="B31" s="205"/>
      <c r="C31" s="205"/>
      <c r="D31" s="205"/>
      <c r="E31" s="205"/>
      <c r="F31" s="366">
        <f>COUNTIF(F32:F33,"Необходимо заполнить таблицу с расшифровкой")</f>
        <v>0</v>
      </c>
      <c r="G31" s="366"/>
      <c r="H31" s="366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184"/>
      <c r="U31" s="56" t="s">
        <v>289</v>
      </c>
      <c r="V31" s="249">
        <f aca="true" t="shared" si="15" ref="V31:AC37">IF(C15&gt;=C22,0,C15-C22)</f>
        <v>0</v>
      </c>
      <c r="W31" s="249">
        <f t="shared" si="15"/>
        <v>0</v>
      </c>
      <c r="X31" s="249">
        <f t="shared" si="15"/>
        <v>0</v>
      </c>
      <c r="Y31" s="249">
        <f t="shared" si="15"/>
        <v>0</v>
      </c>
      <c r="Z31" s="249">
        <f t="shared" si="15"/>
        <v>0</v>
      </c>
      <c r="AA31" s="249">
        <f t="shared" si="15"/>
        <v>0</v>
      </c>
      <c r="AB31" s="249">
        <f t="shared" si="15"/>
        <v>0</v>
      </c>
      <c r="AC31" s="249">
        <f t="shared" si="15"/>
        <v>0</v>
      </c>
      <c r="AD31" s="249">
        <f aca="true" t="shared" si="16" ref="AD31:AD37">IF(K15&gt;=K22,0,K15-K22)</f>
        <v>0</v>
      </c>
      <c r="AE31" s="249">
        <f aca="true" t="shared" si="17" ref="AE31:AE37">IF(L15&gt;=L22,0,L15-L22)</f>
        <v>0</v>
      </c>
      <c r="AF31" s="249">
        <f aca="true" t="shared" si="18" ref="AF31:AF37">IF(M15&gt;=M22,0,M15-M22)</f>
        <v>0</v>
      </c>
      <c r="AG31" s="249">
        <f aca="true" t="shared" si="19" ref="AG31:AG37">IF(N15&gt;=N22,0,N15-N22)</f>
        <v>0</v>
      </c>
      <c r="AH31" s="249">
        <f aca="true" t="shared" si="20" ref="AH31:AH37">IF(O15&gt;=O22,0,O15-O22)</f>
        <v>0</v>
      </c>
      <c r="AI31" s="249">
        <f aca="true" t="shared" si="21" ref="AI31:AI37">IF(P15&gt;=P22,0,P15-P22)</f>
        <v>0</v>
      </c>
      <c r="AJ31" s="249">
        <f aca="true" t="shared" si="22" ref="AJ31:AJ37">IF(Q15&gt;=Q22,0,Q15-Q22)</f>
        <v>0</v>
      </c>
      <c r="AK31" s="249">
        <f aca="true" t="shared" si="23" ref="AK31:AK37">IF(R15&gt;=R22,0,R15-R22)</f>
        <v>0</v>
      </c>
      <c r="AL31" s="249">
        <f aca="true" t="shared" si="24" ref="AL31:AL37">IF(S15&gt;=S22,0,S15-S22)</f>
        <v>0</v>
      </c>
      <c r="AM31" s="193"/>
    </row>
    <row r="32" spans="1:39" s="1" customFormat="1" ht="36" customHeight="1">
      <c r="A32" s="314" t="s">
        <v>180</v>
      </c>
      <c r="B32" s="314"/>
      <c r="C32" s="314"/>
      <c r="D32" s="314"/>
      <c r="E32" s="314"/>
      <c r="F32" s="342" t="str">
        <f>IF(OR($C$20*2&gt;$C$21,$H$20*2&gt;$H$21,$M$20*2&gt;$M$21,$N$20*2&gt;$N$21,$R$20*2&gt;$R$21,),IF(SUMSQ(C46:S46)=0,"Необходимо заполнить таблицу с расшифровкой",IF(SUMSQ(V46:AB52,V96:AL96)=0,0,"Таблица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G32" s="342"/>
      <c r="H32" s="34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27"/>
      <c r="U32" s="56" t="s">
        <v>290</v>
      </c>
      <c r="V32" s="249">
        <f t="shared" si="15"/>
        <v>0</v>
      </c>
      <c r="W32" s="249">
        <f t="shared" si="15"/>
        <v>0</v>
      </c>
      <c r="X32" s="249">
        <f t="shared" si="15"/>
        <v>0</v>
      </c>
      <c r="Y32" s="249">
        <f t="shared" si="15"/>
        <v>0</v>
      </c>
      <c r="Z32" s="249">
        <f t="shared" si="15"/>
        <v>0</v>
      </c>
      <c r="AA32" s="249">
        <f t="shared" si="15"/>
        <v>0</v>
      </c>
      <c r="AB32" s="249">
        <f t="shared" si="15"/>
        <v>0</v>
      </c>
      <c r="AC32" s="249">
        <f t="shared" si="15"/>
        <v>0</v>
      </c>
      <c r="AD32" s="249">
        <f t="shared" si="16"/>
        <v>0</v>
      </c>
      <c r="AE32" s="249">
        <f t="shared" si="17"/>
        <v>0</v>
      </c>
      <c r="AF32" s="249">
        <f t="shared" si="18"/>
        <v>0</v>
      </c>
      <c r="AG32" s="249">
        <f t="shared" si="19"/>
        <v>0</v>
      </c>
      <c r="AH32" s="249">
        <f t="shared" si="20"/>
        <v>0</v>
      </c>
      <c r="AI32" s="249">
        <f t="shared" si="21"/>
        <v>0</v>
      </c>
      <c r="AJ32" s="249">
        <f t="shared" si="22"/>
        <v>0</v>
      </c>
      <c r="AK32" s="249">
        <f t="shared" si="23"/>
        <v>0</v>
      </c>
      <c r="AL32" s="249">
        <f t="shared" si="24"/>
        <v>0</v>
      </c>
      <c r="AM32" s="28"/>
    </row>
    <row r="33" spans="1:39" s="1" customFormat="1" ht="35.25" customHeight="1">
      <c r="A33" s="314" t="s">
        <v>181</v>
      </c>
      <c r="B33" s="314"/>
      <c r="C33" s="314"/>
      <c r="D33" s="314"/>
      <c r="E33" s="314"/>
      <c r="F33" s="342" t="str">
        <f>IF(OR($C$27*2&gt;$C$28,$H$27*2&gt;$H$28,$M$27*2&gt;$M$28,$N$27*2&gt;$N$28,$R$27*2&gt;$R$28),IF(SUMSQ(C46:S46)=0,"Необходимо заполнить таблицу с расшифровкой",IF(SUMSQ(V54:AB71,V97:AL97)=0,0,"Таблица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G33" s="342"/>
      <c r="H33" s="342"/>
      <c r="I33" s="127"/>
      <c r="J33" s="127"/>
      <c r="K33" s="127"/>
      <c r="L33" s="127"/>
      <c r="M33" s="83"/>
      <c r="N33" s="83"/>
      <c r="O33" s="83"/>
      <c r="P33" s="83"/>
      <c r="Q33" s="83"/>
      <c r="R33" s="83"/>
      <c r="S33" s="127"/>
      <c r="T33" s="27"/>
      <c r="U33" s="56" t="s">
        <v>291</v>
      </c>
      <c r="V33" s="249">
        <f t="shared" si="15"/>
        <v>0</v>
      </c>
      <c r="W33" s="249">
        <f t="shared" si="15"/>
        <v>0</v>
      </c>
      <c r="X33" s="249">
        <f t="shared" si="15"/>
        <v>0</v>
      </c>
      <c r="Y33" s="249">
        <f t="shared" si="15"/>
        <v>0</v>
      </c>
      <c r="Z33" s="249">
        <f t="shared" si="15"/>
        <v>0</v>
      </c>
      <c r="AA33" s="249">
        <f t="shared" si="15"/>
        <v>0</v>
      </c>
      <c r="AB33" s="249">
        <f t="shared" si="15"/>
        <v>0</v>
      </c>
      <c r="AC33" s="249">
        <f t="shared" si="15"/>
        <v>0</v>
      </c>
      <c r="AD33" s="249">
        <f t="shared" si="16"/>
        <v>0</v>
      </c>
      <c r="AE33" s="249">
        <f t="shared" si="17"/>
        <v>0</v>
      </c>
      <c r="AF33" s="249">
        <f t="shared" si="18"/>
        <v>0</v>
      </c>
      <c r="AG33" s="249">
        <f t="shared" si="19"/>
        <v>0</v>
      </c>
      <c r="AH33" s="249">
        <f t="shared" si="20"/>
        <v>0</v>
      </c>
      <c r="AI33" s="249">
        <f t="shared" si="21"/>
        <v>0</v>
      </c>
      <c r="AJ33" s="249">
        <f t="shared" si="22"/>
        <v>0</v>
      </c>
      <c r="AK33" s="249">
        <f t="shared" si="23"/>
        <v>0</v>
      </c>
      <c r="AL33" s="249">
        <f t="shared" si="24"/>
        <v>0</v>
      </c>
      <c r="AM33" s="28"/>
    </row>
    <row r="34" spans="1:39" s="1" customFormat="1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127"/>
      <c r="M34" s="83"/>
      <c r="N34" s="83"/>
      <c r="O34" s="83"/>
      <c r="P34" s="83"/>
      <c r="Q34" s="83"/>
      <c r="R34" s="83"/>
      <c r="S34" s="127"/>
      <c r="T34" s="27"/>
      <c r="U34" s="56" t="s">
        <v>292</v>
      </c>
      <c r="V34" s="249">
        <f t="shared" si="15"/>
        <v>0</v>
      </c>
      <c r="W34" s="249">
        <f t="shared" si="15"/>
        <v>0</v>
      </c>
      <c r="X34" s="249">
        <f t="shared" si="15"/>
        <v>0</v>
      </c>
      <c r="Y34" s="249">
        <f t="shared" si="15"/>
        <v>0</v>
      </c>
      <c r="Z34" s="249">
        <f t="shared" si="15"/>
        <v>0</v>
      </c>
      <c r="AA34" s="249">
        <f t="shared" si="15"/>
        <v>0</v>
      </c>
      <c r="AB34" s="249">
        <f t="shared" si="15"/>
        <v>0</v>
      </c>
      <c r="AC34" s="249">
        <f t="shared" si="15"/>
        <v>0</v>
      </c>
      <c r="AD34" s="249">
        <f t="shared" si="16"/>
        <v>0</v>
      </c>
      <c r="AE34" s="249">
        <f t="shared" si="17"/>
        <v>0</v>
      </c>
      <c r="AF34" s="249">
        <f t="shared" si="18"/>
        <v>0</v>
      </c>
      <c r="AG34" s="249">
        <f t="shared" si="19"/>
        <v>0</v>
      </c>
      <c r="AH34" s="249">
        <f t="shared" si="20"/>
        <v>0</v>
      </c>
      <c r="AI34" s="249">
        <f t="shared" si="21"/>
        <v>0</v>
      </c>
      <c r="AJ34" s="249">
        <f t="shared" si="22"/>
        <v>0</v>
      </c>
      <c r="AK34" s="249">
        <f t="shared" si="23"/>
        <v>0</v>
      </c>
      <c r="AL34" s="249">
        <f t="shared" si="24"/>
        <v>0</v>
      </c>
      <c r="AM34" s="28"/>
    </row>
    <row r="35" spans="1:39" s="1" customFormat="1" ht="15">
      <c r="A35" s="92"/>
      <c r="B35" s="92"/>
      <c r="C35" s="92"/>
      <c r="D35" s="92"/>
      <c r="E35" s="92"/>
      <c r="F35" s="92"/>
      <c r="G35" s="92"/>
      <c r="H35" s="92"/>
      <c r="J35" s="93"/>
      <c r="K35" s="93"/>
      <c r="L35" s="92"/>
      <c r="M35" s="83"/>
      <c r="N35" s="83"/>
      <c r="O35" s="83"/>
      <c r="P35" s="83"/>
      <c r="Q35" s="83"/>
      <c r="R35" s="83"/>
      <c r="S35" s="127"/>
      <c r="T35" s="27"/>
      <c r="U35" s="56" t="s">
        <v>293</v>
      </c>
      <c r="V35" s="249">
        <f t="shared" si="15"/>
        <v>0</v>
      </c>
      <c r="W35" s="249">
        <f t="shared" si="15"/>
        <v>0</v>
      </c>
      <c r="X35" s="249">
        <f t="shared" si="15"/>
        <v>0</v>
      </c>
      <c r="Y35" s="249">
        <f t="shared" si="15"/>
        <v>0</v>
      </c>
      <c r="Z35" s="249">
        <f t="shared" si="15"/>
        <v>0</v>
      </c>
      <c r="AA35" s="249">
        <f t="shared" si="15"/>
        <v>0</v>
      </c>
      <c r="AB35" s="249">
        <f t="shared" si="15"/>
        <v>0</v>
      </c>
      <c r="AC35" s="249">
        <f t="shared" si="15"/>
        <v>0</v>
      </c>
      <c r="AD35" s="249">
        <f t="shared" si="16"/>
        <v>0</v>
      </c>
      <c r="AE35" s="249">
        <f t="shared" si="17"/>
        <v>0</v>
      </c>
      <c r="AF35" s="249">
        <f t="shared" si="18"/>
        <v>0</v>
      </c>
      <c r="AG35" s="249">
        <f t="shared" si="19"/>
        <v>0</v>
      </c>
      <c r="AH35" s="249">
        <f t="shared" si="20"/>
        <v>0</v>
      </c>
      <c r="AI35" s="249">
        <f t="shared" si="21"/>
        <v>0</v>
      </c>
      <c r="AJ35" s="249">
        <f t="shared" si="22"/>
        <v>0</v>
      </c>
      <c r="AK35" s="249">
        <f t="shared" si="23"/>
        <v>0</v>
      </c>
      <c r="AL35" s="249">
        <f t="shared" si="24"/>
        <v>0</v>
      </c>
      <c r="AM35" s="28"/>
    </row>
    <row r="36" spans="1:39" s="1" customFormat="1" ht="15">
      <c r="A36" s="92"/>
      <c r="B36" s="92"/>
      <c r="C36" s="92"/>
      <c r="D36" s="92"/>
      <c r="E36" s="92"/>
      <c r="F36" s="92"/>
      <c r="G36" s="92"/>
      <c r="H36" s="92"/>
      <c r="I36" s="93"/>
      <c r="J36" s="93"/>
      <c r="K36" s="93"/>
      <c r="L36" s="127"/>
      <c r="M36" s="83"/>
      <c r="N36" s="83"/>
      <c r="O36" s="83"/>
      <c r="P36" s="83"/>
      <c r="Q36" s="83"/>
      <c r="R36" s="83"/>
      <c r="S36" s="127"/>
      <c r="T36" s="27"/>
      <c r="U36" s="56" t="s">
        <v>294</v>
      </c>
      <c r="V36" s="249">
        <f t="shared" si="15"/>
        <v>0</v>
      </c>
      <c r="W36" s="249">
        <f t="shared" si="15"/>
        <v>0</v>
      </c>
      <c r="X36" s="249">
        <f t="shared" si="15"/>
        <v>0</v>
      </c>
      <c r="Y36" s="249">
        <f t="shared" si="15"/>
        <v>0</v>
      </c>
      <c r="Z36" s="249">
        <f t="shared" si="15"/>
        <v>0</v>
      </c>
      <c r="AA36" s="249">
        <f t="shared" si="15"/>
        <v>0</v>
      </c>
      <c r="AB36" s="249">
        <f t="shared" si="15"/>
        <v>0</v>
      </c>
      <c r="AC36" s="249">
        <f t="shared" si="15"/>
        <v>0</v>
      </c>
      <c r="AD36" s="249">
        <f t="shared" si="16"/>
        <v>0</v>
      </c>
      <c r="AE36" s="249">
        <f t="shared" si="17"/>
        <v>0</v>
      </c>
      <c r="AF36" s="249">
        <f t="shared" si="18"/>
        <v>0</v>
      </c>
      <c r="AG36" s="249">
        <f t="shared" si="19"/>
        <v>0</v>
      </c>
      <c r="AH36" s="249">
        <f t="shared" si="20"/>
        <v>0</v>
      </c>
      <c r="AI36" s="249">
        <f t="shared" si="21"/>
        <v>0</v>
      </c>
      <c r="AJ36" s="249">
        <f t="shared" si="22"/>
        <v>0</v>
      </c>
      <c r="AK36" s="249">
        <f t="shared" si="23"/>
        <v>0</v>
      </c>
      <c r="AL36" s="249">
        <f t="shared" si="24"/>
        <v>0</v>
      </c>
      <c r="AM36" s="28"/>
    </row>
    <row r="37" spans="1:39" s="1" customFormat="1" ht="1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127"/>
      <c r="M37" s="83"/>
      <c r="N37" s="83"/>
      <c r="O37" s="83"/>
      <c r="P37" s="83"/>
      <c r="Q37" s="83"/>
      <c r="R37" s="83"/>
      <c r="S37" s="127"/>
      <c r="T37" s="27"/>
      <c r="U37" s="56" t="s">
        <v>295</v>
      </c>
      <c r="V37" s="249">
        <f t="shared" si="15"/>
        <v>0</v>
      </c>
      <c r="W37" s="249">
        <f t="shared" si="15"/>
        <v>0</v>
      </c>
      <c r="X37" s="249">
        <f t="shared" si="15"/>
        <v>0</v>
      </c>
      <c r="Y37" s="249">
        <f t="shared" si="15"/>
        <v>0</v>
      </c>
      <c r="Z37" s="249">
        <f t="shared" si="15"/>
        <v>0</v>
      </c>
      <c r="AA37" s="249">
        <f t="shared" si="15"/>
        <v>0</v>
      </c>
      <c r="AB37" s="249">
        <f t="shared" si="15"/>
        <v>0</v>
      </c>
      <c r="AC37" s="249">
        <f t="shared" si="15"/>
        <v>0</v>
      </c>
      <c r="AD37" s="249">
        <f t="shared" si="16"/>
        <v>0</v>
      </c>
      <c r="AE37" s="249">
        <f t="shared" si="17"/>
        <v>0</v>
      </c>
      <c r="AF37" s="249">
        <f t="shared" si="18"/>
        <v>0</v>
      </c>
      <c r="AG37" s="249">
        <f t="shared" si="19"/>
        <v>0</v>
      </c>
      <c r="AH37" s="249">
        <f t="shared" si="20"/>
        <v>0</v>
      </c>
      <c r="AI37" s="249">
        <f t="shared" si="21"/>
        <v>0</v>
      </c>
      <c r="AJ37" s="249">
        <f t="shared" si="22"/>
        <v>0</v>
      </c>
      <c r="AK37" s="249">
        <f t="shared" si="23"/>
        <v>0</v>
      </c>
      <c r="AL37" s="249">
        <f t="shared" si="24"/>
        <v>0</v>
      </c>
      <c r="AM37" s="28"/>
    </row>
    <row r="38" spans="1:39" s="1" customFormat="1" ht="14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127"/>
      <c r="M38" s="83"/>
      <c r="N38" s="83"/>
      <c r="O38" s="83"/>
      <c r="P38" s="83"/>
      <c r="Q38" s="83"/>
      <c r="R38" s="83"/>
      <c r="S38" s="127"/>
      <c r="T38" s="27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1" customFormat="1" ht="24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127"/>
      <c r="M39" s="83"/>
      <c r="N39" s="83"/>
      <c r="O39" s="83"/>
      <c r="P39" s="83"/>
      <c r="Q39" s="83"/>
      <c r="R39" s="83"/>
      <c r="S39" s="127"/>
      <c r="T39" s="27"/>
      <c r="U39" s="83"/>
      <c r="V39" s="83"/>
      <c r="W39" s="83"/>
      <c r="X39" s="83"/>
      <c r="Y39" s="83"/>
      <c r="Z39" s="83"/>
      <c r="AA39" s="83"/>
      <c r="AB39" s="83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1" customFormat="1" ht="34.5" customHeight="1">
      <c r="A40" s="76"/>
      <c r="B40" s="75"/>
      <c r="C40" s="302" t="s">
        <v>214</v>
      </c>
      <c r="D40" s="302"/>
      <c r="E40" s="302"/>
      <c r="F40" s="302"/>
      <c r="G40" s="302"/>
      <c r="H40" s="302"/>
      <c r="I40" s="302"/>
      <c r="J40" s="302"/>
      <c r="K40" s="302"/>
      <c r="L40" s="302"/>
      <c r="M40" s="67"/>
      <c r="N40" s="67"/>
      <c r="O40" s="67"/>
      <c r="P40" s="86"/>
      <c r="Q40" s="86"/>
      <c r="R40" s="67"/>
      <c r="S40" s="67"/>
      <c r="T40" s="27"/>
      <c r="U40" s="83"/>
      <c r="V40" s="83"/>
      <c r="W40" s="83"/>
      <c r="X40" s="83"/>
      <c r="Y40" s="83"/>
      <c r="Z40" s="83"/>
      <c r="AA40" s="83"/>
      <c r="AB40" s="83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2:39" s="1" customFormat="1" ht="15.75" customHeight="1">
      <c r="B41" s="75"/>
      <c r="C41" s="67"/>
      <c r="D41" s="67"/>
      <c r="E41" s="67"/>
      <c r="F41" s="67"/>
      <c r="G41" s="67"/>
      <c r="H41" s="67"/>
      <c r="I41" s="67"/>
      <c r="J41" s="67"/>
      <c r="K41" s="86"/>
      <c r="L41" s="86"/>
      <c r="M41" s="67"/>
      <c r="N41" s="67"/>
      <c r="O41" s="67"/>
      <c r="P41" s="86"/>
      <c r="Q41" s="86"/>
      <c r="R41" s="67"/>
      <c r="S41" s="67"/>
      <c r="T41" s="27"/>
      <c r="U41" s="83"/>
      <c r="V41" s="83"/>
      <c r="W41" s="83"/>
      <c r="X41" s="83"/>
      <c r="Y41" s="83"/>
      <c r="Z41" s="83"/>
      <c r="AA41" s="83"/>
      <c r="AB41" s="83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1" customFormat="1" ht="56.25" customHeight="1">
      <c r="A42" s="356" t="s">
        <v>109</v>
      </c>
      <c r="B42" s="356" t="s">
        <v>53</v>
      </c>
      <c r="C42" s="356" t="s">
        <v>215</v>
      </c>
      <c r="D42" s="356"/>
      <c r="E42" s="356"/>
      <c r="F42" s="356"/>
      <c r="G42" s="356"/>
      <c r="H42" s="362" t="s">
        <v>158</v>
      </c>
      <c r="I42" s="363"/>
      <c r="J42" s="363"/>
      <c r="K42" s="363"/>
      <c r="L42" s="364"/>
      <c r="M42" s="356" t="s">
        <v>184</v>
      </c>
      <c r="N42" s="356" t="s">
        <v>274</v>
      </c>
      <c r="O42" s="356"/>
      <c r="P42" s="356"/>
      <c r="Q42" s="356"/>
      <c r="R42" s="356"/>
      <c r="S42" s="356"/>
      <c r="T42" s="27"/>
      <c r="U42" s="92"/>
      <c r="V42" s="92"/>
      <c r="W42" s="92"/>
      <c r="X42" s="92"/>
      <c r="Y42" s="92"/>
      <c r="Z42" s="92"/>
      <c r="AA42" s="92"/>
      <c r="AB42" s="92"/>
      <c r="AC42" s="83"/>
      <c r="AD42" s="92"/>
      <c r="AE42" s="92"/>
      <c r="AF42" s="92"/>
      <c r="AG42" s="92"/>
      <c r="AH42" s="92"/>
      <c r="AI42" s="92"/>
      <c r="AJ42" s="92"/>
      <c r="AK42" s="92"/>
      <c r="AL42" s="28"/>
      <c r="AM42" s="28"/>
    </row>
    <row r="43" spans="1:39" s="1" customFormat="1" ht="40.5" customHeight="1">
      <c r="A43" s="356"/>
      <c r="B43" s="356"/>
      <c r="C43" s="356" t="s">
        <v>154</v>
      </c>
      <c r="D43" s="356" t="s">
        <v>185</v>
      </c>
      <c r="E43" s="356"/>
      <c r="F43" s="356"/>
      <c r="G43" s="352" t="s">
        <v>201</v>
      </c>
      <c r="H43" s="352" t="s">
        <v>51</v>
      </c>
      <c r="I43" s="356" t="s">
        <v>186</v>
      </c>
      <c r="J43" s="356"/>
      <c r="K43" s="362" t="s">
        <v>202</v>
      </c>
      <c r="L43" s="364"/>
      <c r="M43" s="356"/>
      <c r="N43" s="352" t="s">
        <v>164</v>
      </c>
      <c r="O43" s="352"/>
      <c r="P43" s="357" t="s">
        <v>205</v>
      </c>
      <c r="Q43" s="358"/>
      <c r="R43" s="352" t="s">
        <v>165</v>
      </c>
      <c r="S43" s="352"/>
      <c r="T43" s="27"/>
      <c r="U43" s="92"/>
      <c r="V43" s="255">
        <f>COUNTIF(V46:V71,"&lt;&gt;0")-COUNTIF(V46:V71,"x")-COUNTIF(V46:V71,"х")</f>
        <v>0</v>
      </c>
      <c r="W43" s="255">
        <f aca="true" t="shared" si="25" ref="W43:AB43">COUNTIF(W46:W71,"&lt;&gt;0")-COUNTIF(W46:W71,"x")-COUNTIF(W46:W71,"х")</f>
        <v>0</v>
      </c>
      <c r="X43" s="255">
        <f t="shared" si="25"/>
        <v>0</v>
      </c>
      <c r="Y43" s="255">
        <f t="shared" si="25"/>
        <v>0</v>
      </c>
      <c r="Z43" s="255">
        <f>COUNTIF(Z46:Z71,"&lt;&gt;0")-COUNTIF(Z46:Z71,"x")-COUNTIF(Z46:Z71,"х")</f>
        <v>0</v>
      </c>
      <c r="AA43" s="255">
        <f t="shared" si="25"/>
        <v>0</v>
      </c>
      <c r="AB43" s="255">
        <f t="shared" si="25"/>
        <v>0</v>
      </c>
      <c r="AC43" s="83"/>
      <c r="AD43" s="92"/>
      <c r="AE43" s="92"/>
      <c r="AF43" s="92"/>
      <c r="AG43" s="92"/>
      <c r="AH43" s="92"/>
      <c r="AI43" s="92"/>
      <c r="AJ43" s="92"/>
      <c r="AK43" s="92"/>
      <c r="AL43" s="28"/>
      <c r="AM43" s="28"/>
    </row>
    <row r="44" spans="1:39" s="1" customFormat="1" ht="76.5">
      <c r="A44" s="356"/>
      <c r="B44" s="356"/>
      <c r="C44" s="356"/>
      <c r="D44" s="171" t="s">
        <v>155</v>
      </c>
      <c r="E44" s="171" t="s">
        <v>156</v>
      </c>
      <c r="F44" s="171" t="s">
        <v>157</v>
      </c>
      <c r="G44" s="352"/>
      <c r="H44" s="352"/>
      <c r="I44" s="90" t="s">
        <v>182</v>
      </c>
      <c r="J44" s="90" t="s">
        <v>183</v>
      </c>
      <c r="K44" s="90" t="s">
        <v>203</v>
      </c>
      <c r="L44" s="90" t="s">
        <v>204</v>
      </c>
      <c r="M44" s="356"/>
      <c r="N44" s="90" t="s">
        <v>51</v>
      </c>
      <c r="O44" s="90" t="s">
        <v>270</v>
      </c>
      <c r="P44" s="90" t="s">
        <v>51</v>
      </c>
      <c r="Q44" s="90" t="s">
        <v>206</v>
      </c>
      <c r="R44" s="90" t="s">
        <v>51</v>
      </c>
      <c r="S44" s="90" t="s">
        <v>270</v>
      </c>
      <c r="T44" s="27"/>
      <c r="U44" s="343" t="s">
        <v>73</v>
      </c>
      <c r="V44" s="344"/>
      <c r="W44" s="344"/>
      <c r="X44" s="344"/>
      <c r="Y44" s="344"/>
      <c r="Z44" s="344"/>
      <c r="AA44" s="344"/>
      <c r="AB44" s="345"/>
      <c r="AC44" s="28"/>
      <c r="AD44" s="92"/>
      <c r="AE44" s="92"/>
      <c r="AF44" s="92"/>
      <c r="AG44" s="92"/>
      <c r="AH44" s="92"/>
      <c r="AI44" s="92"/>
      <c r="AJ44" s="92"/>
      <c r="AK44" s="92"/>
      <c r="AL44" s="83"/>
      <c r="AM44" s="83"/>
    </row>
    <row r="45" spans="1:39" s="1" customFormat="1" ht="15">
      <c r="A45" s="172" t="s">
        <v>50</v>
      </c>
      <c r="B45" s="172" t="s">
        <v>49</v>
      </c>
      <c r="C45" s="172">
        <v>1</v>
      </c>
      <c r="D45" s="172">
        <v>2</v>
      </c>
      <c r="E45" s="172">
        <v>3</v>
      </c>
      <c r="F45" s="172">
        <v>4</v>
      </c>
      <c r="G45" s="172">
        <v>5</v>
      </c>
      <c r="H45" s="172">
        <v>6</v>
      </c>
      <c r="I45" s="172">
        <v>7</v>
      </c>
      <c r="J45" s="172">
        <v>8</v>
      </c>
      <c r="K45" s="172">
        <v>9</v>
      </c>
      <c r="L45" s="172">
        <v>10</v>
      </c>
      <c r="M45" s="172">
        <v>11</v>
      </c>
      <c r="N45" s="172">
        <v>12</v>
      </c>
      <c r="O45" s="172">
        <v>13</v>
      </c>
      <c r="P45" s="172">
        <v>14</v>
      </c>
      <c r="Q45" s="172">
        <v>15</v>
      </c>
      <c r="R45" s="172">
        <v>16</v>
      </c>
      <c r="S45" s="172">
        <v>17</v>
      </c>
      <c r="T45" s="27"/>
      <c r="U45" s="85" t="s">
        <v>74</v>
      </c>
      <c r="V45" s="155" t="s">
        <v>207</v>
      </c>
      <c r="W45" s="155" t="s">
        <v>209</v>
      </c>
      <c r="X45" s="155" t="s">
        <v>208</v>
      </c>
      <c r="Y45" s="155" t="s">
        <v>251</v>
      </c>
      <c r="Z45" s="155" t="s">
        <v>166</v>
      </c>
      <c r="AA45" s="155" t="s">
        <v>252</v>
      </c>
      <c r="AB45" s="155" t="s">
        <v>167</v>
      </c>
      <c r="AC45" s="28"/>
      <c r="AD45" s="92"/>
      <c r="AE45" s="92"/>
      <c r="AF45" s="92"/>
      <c r="AG45" s="92"/>
      <c r="AH45" s="92"/>
      <c r="AI45" s="92"/>
      <c r="AJ45" s="92"/>
      <c r="AK45" s="92"/>
      <c r="AL45" s="83"/>
      <c r="AM45" s="92"/>
    </row>
    <row r="46" spans="1:39" s="1" customFormat="1" ht="14.25" customHeight="1">
      <c r="A46" s="52" t="s">
        <v>52</v>
      </c>
      <c r="B46" s="71" t="s">
        <v>176</v>
      </c>
      <c r="C46" s="78">
        <f aca="true" t="shared" si="26" ref="C46:S46">SUM(C47:C64)</f>
        <v>0</v>
      </c>
      <c r="D46" s="78">
        <f t="shared" si="26"/>
        <v>0</v>
      </c>
      <c r="E46" s="78">
        <f t="shared" si="26"/>
        <v>0</v>
      </c>
      <c r="F46" s="78">
        <f t="shared" si="26"/>
        <v>0</v>
      </c>
      <c r="G46" s="78">
        <f t="shared" si="26"/>
        <v>0</v>
      </c>
      <c r="H46" s="78">
        <f t="shared" si="26"/>
        <v>0</v>
      </c>
      <c r="I46" s="78">
        <f t="shared" si="26"/>
        <v>0</v>
      </c>
      <c r="J46" s="78">
        <f t="shared" si="26"/>
        <v>0</v>
      </c>
      <c r="K46" s="78">
        <f t="shared" si="26"/>
        <v>0</v>
      </c>
      <c r="L46" s="78">
        <f t="shared" si="26"/>
        <v>0</v>
      </c>
      <c r="M46" s="78">
        <f t="shared" si="26"/>
        <v>0</v>
      </c>
      <c r="N46" s="78">
        <f t="shared" si="26"/>
        <v>0</v>
      </c>
      <c r="O46" s="78">
        <f t="shared" si="26"/>
        <v>0</v>
      </c>
      <c r="P46" s="78">
        <f t="shared" si="26"/>
        <v>0</v>
      </c>
      <c r="Q46" s="78">
        <f t="shared" si="26"/>
        <v>0</v>
      </c>
      <c r="R46" s="78">
        <f t="shared" si="26"/>
        <v>0</v>
      </c>
      <c r="S46" s="78">
        <f t="shared" si="26"/>
        <v>0</v>
      </c>
      <c r="T46" s="27"/>
      <c r="U46" s="71" t="str">
        <f aca="true" t="shared" si="27" ref="U46:U52">B46</f>
        <v>1</v>
      </c>
      <c r="V46" s="249">
        <f aca="true" t="shared" si="28" ref="V46:V52">IF(C46&gt;=G46,0,C46-G46)</f>
        <v>0</v>
      </c>
      <c r="W46" s="249">
        <f aca="true" t="shared" si="29" ref="W46:W52">IF(H46&gt;=K46+L46,0,H46-(K46+L46))</f>
        <v>0</v>
      </c>
      <c r="X46" s="249">
        <f aca="true" t="shared" si="30" ref="X46:X52">IF(N46&gt;=O46,0,N46-O46)</f>
        <v>0</v>
      </c>
      <c r="Y46" s="249">
        <f aca="true" t="shared" si="31" ref="Y46:Y52">IF(N46&gt;=P46,0,N46-P46)</f>
        <v>0</v>
      </c>
      <c r="Z46" s="249">
        <f aca="true" t="shared" si="32" ref="Z46:Z52">IF(P46&gt;=Q46,0,P46-Q46)</f>
        <v>0</v>
      </c>
      <c r="AA46" s="249">
        <f aca="true" t="shared" si="33" ref="AA46:AA52">IF(O46&gt;=Q46,0,O46-Q46)</f>
        <v>0</v>
      </c>
      <c r="AB46" s="249">
        <f aca="true" t="shared" si="34" ref="AB46:AB52">IF(R46&gt;=S46,0,R46-S46)</f>
        <v>0</v>
      </c>
      <c r="AC46" s="28"/>
      <c r="AD46" s="92"/>
      <c r="AE46" s="92"/>
      <c r="AF46" s="92"/>
      <c r="AG46" s="92"/>
      <c r="AH46" s="92"/>
      <c r="AI46" s="92"/>
      <c r="AJ46" s="92"/>
      <c r="AK46" s="92"/>
      <c r="AL46" s="83"/>
      <c r="AM46" s="92"/>
    </row>
    <row r="47" spans="1:39" s="1" customFormat="1" ht="15">
      <c r="A47" s="80"/>
      <c r="B47" s="69" t="s">
        <v>140</v>
      </c>
      <c r="C47" s="78">
        <f aca="true" t="shared" si="35" ref="C47:C52">SUM(D47:F47)</f>
        <v>0</v>
      </c>
      <c r="D47" s="79"/>
      <c r="E47" s="79"/>
      <c r="F47" s="79"/>
      <c r="G47" s="79"/>
      <c r="H47" s="78">
        <f aca="true" t="shared" si="36" ref="H47:H52">SUM(I47:J47)</f>
        <v>0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27"/>
      <c r="U47" s="251" t="str">
        <f t="shared" si="27"/>
        <v>2</v>
      </c>
      <c r="V47" s="249">
        <f t="shared" si="28"/>
        <v>0</v>
      </c>
      <c r="W47" s="249">
        <f t="shared" si="29"/>
        <v>0</v>
      </c>
      <c r="X47" s="249">
        <f t="shared" si="30"/>
        <v>0</v>
      </c>
      <c r="Y47" s="249">
        <f t="shared" si="31"/>
        <v>0</v>
      </c>
      <c r="Z47" s="249">
        <f t="shared" si="32"/>
        <v>0</v>
      </c>
      <c r="AA47" s="249">
        <f t="shared" si="33"/>
        <v>0</v>
      </c>
      <c r="AB47" s="249">
        <f t="shared" si="34"/>
        <v>0</v>
      </c>
      <c r="AC47" s="28"/>
      <c r="AD47" s="92"/>
      <c r="AE47" s="92"/>
      <c r="AF47" s="92"/>
      <c r="AG47" s="92"/>
      <c r="AH47" s="92"/>
      <c r="AI47" s="92"/>
      <c r="AJ47" s="92"/>
      <c r="AK47" s="92"/>
      <c r="AL47" s="83"/>
      <c r="AM47" s="92"/>
    </row>
    <row r="48" spans="1:39" s="1" customFormat="1" ht="15">
      <c r="A48" s="80"/>
      <c r="B48" s="69" t="s">
        <v>141</v>
      </c>
      <c r="C48" s="78">
        <f t="shared" si="35"/>
        <v>0</v>
      </c>
      <c r="D48" s="79"/>
      <c r="E48" s="79"/>
      <c r="F48" s="79"/>
      <c r="G48" s="79"/>
      <c r="H48" s="78">
        <f t="shared" si="36"/>
        <v>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27"/>
      <c r="U48" s="251" t="str">
        <f t="shared" si="27"/>
        <v>3</v>
      </c>
      <c r="V48" s="249">
        <f t="shared" si="28"/>
        <v>0</v>
      </c>
      <c r="W48" s="249">
        <f t="shared" si="29"/>
        <v>0</v>
      </c>
      <c r="X48" s="249">
        <f t="shared" si="30"/>
        <v>0</v>
      </c>
      <c r="Y48" s="249">
        <f t="shared" si="31"/>
        <v>0</v>
      </c>
      <c r="Z48" s="249">
        <f t="shared" si="32"/>
        <v>0</v>
      </c>
      <c r="AA48" s="249">
        <f t="shared" si="33"/>
        <v>0</v>
      </c>
      <c r="AB48" s="249">
        <f t="shared" si="34"/>
        <v>0</v>
      </c>
      <c r="AC48" s="28"/>
      <c r="AD48" s="92"/>
      <c r="AE48" s="92"/>
      <c r="AF48" s="92"/>
      <c r="AG48" s="92"/>
      <c r="AH48" s="92"/>
      <c r="AI48" s="92"/>
      <c r="AJ48" s="92"/>
      <c r="AK48" s="92"/>
      <c r="AL48" s="83"/>
      <c r="AM48" s="92"/>
    </row>
    <row r="49" spans="1:39" s="1" customFormat="1" ht="15">
      <c r="A49" s="80"/>
      <c r="B49" s="69" t="s">
        <v>142</v>
      </c>
      <c r="C49" s="78">
        <f t="shared" si="35"/>
        <v>0</v>
      </c>
      <c r="D49" s="79"/>
      <c r="E49" s="79"/>
      <c r="F49" s="79"/>
      <c r="G49" s="79"/>
      <c r="H49" s="78">
        <f t="shared" si="36"/>
        <v>0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27"/>
      <c r="U49" s="251" t="str">
        <f t="shared" si="27"/>
        <v>4</v>
      </c>
      <c r="V49" s="249">
        <f t="shared" si="28"/>
        <v>0</v>
      </c>
      <c r="W49" s="249">
        <f t="shared" si="29"/>
        <v>0</v>
      </c>
      <c r="X49" s="249">
        <f t="shared" si="30"/>
        <v>0</v>
      </c>
      <c r="Y49" s="249">
        <f t="shared" si="31"/>
        <v>0</v>
      </c>
      <c r="Z49" s="249">
        <f t="shared" si="32"/>
        <v>0</v>
      </c>
      <c r="AA49" s="249">
        <f t="shared" si="33"/>
        <v>0</v>
      </c>
      <c r="AB49" s="249">
        <f t="shared" si="34"/>
        <v>0</v>
      </c>
      <c r="AC49" s="28"/>
      <c r="AD49" s="92"/>
      <c r="AE49" s="92"/>
      <c r="AF49" s="92"/>
      <c r="AG49" s="92"/>
      <c r="AH49" s="92"/>
      <c r="AI49" s="92"/>
      <c r="AJ49" s="92"/>
      <c r="AK49" s="92"/>
      <c r="AL49" s="83"/>
      <c r="AM49" s="92"/>
    </row>
    <row r="50" spans="1:39" s="1" customFormat="1" ht="15">
      <c r="A50" s="80"/>
      <c r="B50" s="69" t="s">
        <v>143</v>
      </c>
      <c r="C50" s="78">
        <f t="shared" si="35"/>
        <v>0</v>
      </c>
      <c r="D50" s="79"/>
      <c r="E50" s="79"/>
      <c r="F50" s="79"/>
      <c r="G50" s="79"/>
      <c r="H50" s="78">
        <f t="shared" si="36"/>
        <v>0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27"/>
      <c r="U50" s="251" t="str">
        <f t="shared" si="27"/>
        <v>5</v>
      </c>
      <c r="V50" s="249">
        <f t="shared" si="28"/>
        <v>0</v>
      </c>
      <c r="W50" s="249">
        <f t="shared" si="29"/>
        <v>0</v>
      </c>
      <c r="X50" s="249">
        <f t="shared" si="30"/>
        <v>0</v>
      </c>
      <c r="Y50" s="249">
        <f t="shared" si="31"/>
        <v>0</v>
      </c>
      <c r="Z50" s="249">
        <f t="shared" si="32"/>
        <v>0</v>
      </c>
      <c r="AA50" s="249">
        <f t="shared" si="33"/>
        <v>0</v>
      </c>
      <c r="AB50" s="249">
        <f t="shared" si="34"/>
        <v>0</v>
      </c>
      <c r="AC50" s="28"/>
      <c r="AD50" s="92"/>
      <c r="AE50" s="92"/>
      <c r="AF50" s="92"/>
      <c r="AG50" s="92"/>
      <c r="AH50" s="92"/>
      <c r="AI50" s="92"/>
      <c r="AJ50" s="92"/>
      <c r="AK50" s="92"/>
      <c r="AL50" s="83"/>
      <c r="AM50" s="92"/>
    </row>
    <row r="51" spans="1:39" s="1" customFormat="1" ht="15">
      <c r="A51" s="54"/>
      <c r="B51" s="69" t="s">
        <v>144</v>
      </c>
      <c r="C51" s="78">
        <f t="shared" si="35"/>
        <v>0</v>
      </c>
      <c r="D51" s="79"/>
      <c r="E51" s="79"/>
      <c r="F51" s="79"/>
      <c r="G51" s="79"/>
      <c r="H51" s="78">
        <f t="shared" si="36"/>
        <v>0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27"/>
      <c r="U51" s="251" t="str">
        <f t="shared" si="27"/>
        <v>6</v>
      </c>
      <c r="V51" s="249">
        <f t="shared" si="28"/>
        <v>0</v>
      </c>
      <c r="W51" s="249">
        <f t="shared" si="29"/>
        <v>0</v>
      </c>
      <c r="X51" s="249">
        <f t="shared" si="30"/>
        <v>0</v>
      </c>
      <c r="Y51" s="249">
        <f t="shared" si="31"/>
        <v>0</v>
      </c>
      <c r="Z51" s="249">
        <f t="shared" si="32"/>
        <v>0</v>
      </c>
      <c r="AA51" s="249">
        <f t="shared" si="33"/>
        <v>0</v>
      </c>
      <c r="AB51" s="249">
        <f t="shared" si="34"/>
        <v>0</v>
      </c>
      <c r="AC51" s="28"/>
      <c r="AD51" s="92"/>
      <c r="AE51" s="92"/>
      <c r="AF51" s="92"/>
      <c r="AG51" s="92"/>
      <c r="AH51" s="92"/>
      <c r="AI51" s="92"/>
      <c r="AJ51" s="92"/>
      <c r="AK51" s="92"/>
      <c r="AL51" s="83"/>
      <c r="AM51" s="92"/>
    </row>
    <row r="52" spans="1:39" s="1" customFormat="1" ht="15">
      <c r="A52" s="54"/>
      <c r="B52" s="69" t="s">
        <v>145</v>
      </c>
      <c r="C52" s="78">
        <f t="shared" si="35"/>
        <v>0</v>
      </c>
      <c r="D52" s="79"/>
      <c r="E52" s="79"/>
      <c r="F52" s="79"/>
      <c r="G52" s="79"/>
      <c r="H52" s="78">
        <f t="shared" si="36"/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27"/>
      <c r="U52" s="251" t="str">
        <f t="shared" si="27"/>
        <v>7</v>
      </c>
      <c r="V52" s="249">
        <f t="shared" si="28"/>
        <v>0</v>
      </c>
      <c r="W52" s="249">
        <f t="shared" si="29"/>
        <v>0</v>
      </c>
      <c r="X52" s="249">
        <f t="shared" si="30"/>
        <v>0</v>
      </c>
      <c r="Y52" s="249">
        <f t="shared" si="31"/>
        <v>0</v>
      </c>
      <c r="Z52" s="249">
        <f t="shared" si="32"/>
        <v>0</v>
      </c>
      <c r="AA52" s="249">
        <f t="shared" si="33"/>
        <v>0</v>
      </c>
      <c r="AB52" s="249">
        <f t="shared" si="34"/>
        <v>0</v>
      </c>
      <c r="AC52" s="28"/>
      <c r="AD52" s="92"/>
      <c r="AE52" s="92"/>
      <c r="AF52" s="92"/>
      <c r="AG52" s="92"/>
      <c r="AH52" s="92"/>
      <c r="AI52" s="92"/>
      <c r="AJ52" s="92"/>
      <c r="AK52" s="92"/>
      <c r="AL52" s="83"/>
      <c r="AM52" s="92"/>
    </row>
    <row r="53" spans="1:39" s="1" customFormat="1" ht="15">
      <c r="A53" s="54"/>
      <c r="B53" s="252" t="s">
        <v>317</v>
      </c>
      <c r="C53" s="78">
        <f aca="true" t="shared" si="37" ref="C53:C64">SUM(D53:F53)</f>
        <v>0</v>
      </c>
      <c r="D53" s="79"/>
      <c r="E53" s="79"/>
      <c r="F53" s="79"/>
      <c r="G53" s="79"/>
      <c r="H53" s="78">
        <f aca="true" t="shared" si="38" ref="H53:H64">SUM(I53:J53)</f>
        <v>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27"/>
      <c r="U53" s="252" t="str">
        <f aca="true" t="shared" si="39" ref="U53:U64">B53</f>
        <v>8</v>
      </c>
      <c r="V53" s="249">
        <f aca="true" t="shared" si="40" ref="V53:V64">IF(C53&gt;=G53,0,C53-G53)</f>
        <v>0</v>
      </c>
      <c r="W53" s="249">
        <f aca="true" t="shared" si="41" ref="W53:W64">IF(H53&gt;=K53+L53,0,H53-(K53+L53))</f>
        <v>0</v>
      </c>
      <c r="X53" s="249">
        <f aca="true" t="shared" si="42" ref="X53:X64">IF(N53&gt;=O53,0,N53-O53)</f>
        <v>0</v>
      </c>
      <c r="Y53" s="249">
        <f aca="true" t="shared" si="43" ref="Y53:Y64">IF(N53&gt;=P53,0,N53-P53)</f>
        <v>0</v>
      </c>
      <c r="Z53" s="249">
        <f aca="true" t="shared" si="44" ref="Z53:Z64">IF(P53&gt;=Q53,0,P53-Q53)</f>
        <v>0</v>
      </c>
      <c r="AA53" s="249">
        <f aca="true" t="shared" si="45" ref="AA53:AA64">IF(O53&gt;=Q53,0,O53-Q53)</f>
        <v>0</v>
      </c>
      <c r="AB53" s="249">
        <f aca="true" t="shared" si="46" ref="AB53:AB64">IF(R53&gt;=S53,0,R53-S53)</f>
        <v>0</v>
      </c>
      <c r="AC53" s="28"/>
      <c r="AD53" s="92"/>
      <c r="AE53" s="92"/>
      <c r="AF53" s="92"/>
      <c r="AG53" s="92"/>
      <c r="AH53" s="92"/>
      <c r="AI53" s="92"/>
      <c r="AJ53" s="92"/>
      <c r="AK53" s="92"/>
      <c r="AL53" s="83"/>
      <c r="AM53" s="92"/>
    </row>
    <row r="54" spans="1:39" s="1" customFormat="1" ht="15">
      <c r="A54" s="54"/>
      <c r="B54" s="252" t="s">
        <v>318</v>
      </c>
      <c r="C54" s="78">
        <f t="shared" si="37"/>
        <v>0</v>
      </c>
      <c r="D54" s="79"/>
      <c r="E54" s="79"/>
      <c r="F54" s="79"/>
      <c r="G54" s="79"/>
      <c r="H54" s="78">
        <f t="shared" si="38"/>
        <v>0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27"/>
      <c r="U54" s="252" t="str">
        <f t="shared" si="39"/>
        <v>9</v>
      </c>
      <c r="V54" s="249">
        <f t="shared" si="40"/>
        <v>0</v>
      </c>
      <c r="W54" s="249">
        <f t="shared" si="41"/>
        <v>0</v>
      </c>
      <c r="X54" s="249">
        <f t="shared" si="42"/>
        <v>0</v>
      </c>
      <c r="Y54" s="249">
        <f t="shared" si="43"/>
        <v>0</v>
      </c>
      <c r="Z54" s="249">
        <f t="shared" si="44"/>
        <v>0</v>
      </c>
      <c r="AA54" s="249">
        <f t="shared" si="45"/>
        <v>0</v>
      </c>
      <c r="AB54" s="249">
        <f t="shared" si="46"/>
        <v>0</v>
      </c>
      <c r="AC54" s="28"/>
      <c r="AD54" s="92"/>
      <c r="AE54" s="92"/>
      <c r="AF54" s="92"/>
      <c r="AG54" s="92"/>
      <c r="AH54" s="92"/>
      <c r="AI54" s="92"/>
      <c r="AJ54" s="92"/>
      <c r="AK54" s="92"/>
      <c r="AL54" s="83"/>
      <c r="AM54" s="92"/>
    </row>
    <row r="55" spans="1:39" s="1" customFormat="1" ht="15">
      <c r="A55" s="54"/>
      <c r="B55" s="252" t="s">
        <v>48</v>
      </c>
      <c r="C55" s="78">
        <f t="shared" si="37"/>
        <v>0</v>
      </c>
      <c r="D55" s="79"/>
      <c r="E55" s="79"/>
      <c r="F55" s="79"/>
      <c r="G55" s="79"/>
      <c r="H55" s="78">
        <f t="shared" si="38"/>
        <v>0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27"/>
      <c r="U55" s="252" t="str">
        <f t="shared" si="39"/>
        <v>10</v>
      </c>
      <c r="V55" s="249">
        <f t="shared" si="40"/>
        <v>0</v>
      </c>
      <c r="W55" s="249">
        <f t="shared" si="41"/>
        <v>0</v>
      </c>
      <c r="X55" s="249">
        <f t="shared" si="42"/>
        <v>0</v>
      </c>
      <c r="Y55" s="249">
        <f t="shared" si="43"/>
        <v>0</v>
      </c>
      <c r="Z55" s="249">
        <f t="shared" si="44"/>
        <v>0</v>
      </c>
      <c r="AA55" s="249">
        <f t="shared" si="45"/>
        <v>0</v>
      </c>
      <c r="AB55" s="249">
        <f t="shared" si="46"/>
        <v>0</v>
      </c>
      <c r="AC55" s="28"/>
      <c r="AD55" s="92"/>
      <c r="AE55" s="92"/>
      <c r="AF55" s="92"/>
      <c r="AG55" s="92"/>
      <c r="AH55" s="92"/>
      <c r="AI55" s="92"/>
      <c r="AJ55" s="92"/>
      <c r="AK55" s="92"/>
      <c r="AL55" s="83"/>
      <c r="AM55" s="92"/>
    </row>
    <row r="56" spans="1:39" s="1" customFormat="1" ht="15">
      <c r="A56" s="54"/>
      <c r="B56" s="252" t="s">
        <v>47</v>
      </c>
      <c r="C56" s="78">
        <f t="shared" si="37"/>
        <v>0</v>
      </c>
      <c r="D56" s="79"/>
      <c r="E56" s="79"/>
      <c r="F56" s="79"/>
      <c r="G56" s="79"/>
      <c r="H56" s="78">
        <f t="shared" si="38"/>
        <v>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27"/>
      <c r="U56" s="252" t="str">
        <f t="shared" si="39"/>
        <v>11</v>
      </c>
      <c r="V56" s="249">
        <f t="shared" si="40"/>
        <v>0</v>
      </c>
      <c r="W56" s="249">
        <f t="shared" si="41"/>
        <v>0</v>
      </c>
      <c r="X56" s="249">
        <f t="shared" si="42"/>
        <v>0</v>
      </c>
      <c r="Y56" s="249">
        <f t="shared" si="43"/>
        <v>0</v>
      </c>
      <c r="Z56" s="249">
        <f t="shared" si="44"/>
        <v>0</v>
      </c>
      <c r="AA56" s="249">
        <f t="shared" si="45"/>
        <v>0</v>
      </c>
      <c r="AB56" s="249">
        <f t="shared" si="46"/>
        <v>0</v>
      </c>
      <c r="AC56" s="28"/>
      <c r="AD56" s="92"/>
      <c r="AE56" s="92"/>
      <c r="AF56" s="92"/>
      <c r="AG56" s="92"/>
      <c r="AH56" s="92"/>
      <c r="AI56" s="92"/>
      <c r="AJ56" s="92"/>
      <c r="AK56" s="92"/>
      <c r="AL56" s="83"/>
      <c r="AM56" s="92"/>
    </row>
    <row r="57" spans="1:39" s="1" customFormat="1" ht="15">
      <c r="A57" s="54"/>
      <c r="B57" s="252" t="s">
        <v>46</v>
      </c>
      <c r="C57" s="78">
        <f t="shared" si="37"/>
        <v>0</v>
      </c>
      <c r="D57" s="79"/>
      <c r="E57" s="79"/>
      <c r="F57" s="79"/>
      <c r="G57" s="79"/>
      <c r="H57" s="78">
        <f t="shared" si="38"/>
        <v>0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27"/>
      <c r="U57" s="252" t="str">
        <f t="shared" si="39"/>
        <v>12</v>
      </c>
      <c r="V57" s="249">
        <f t="shared" si="40"/>
        <v>0</v>
      </c>
      <c r="W57" s="249">
        <f t="shared" si="41"/>
        <v>0</v>
      </c>
      <c r="X57" s="249">
        <f t="shared" si="42"/>
        <v>0</v>
      </c>
      <c r="Y57" s="249">
        <f t="shared" si="43"/>
        <v>0</v>
      </c>
      <c r="Z57" s="249">
        <f t="shared" si="44"/>
        <v>0</v>
      </c>
      <c r="AA57" s="249">
        <f t="shared" si="45"/>
        <v>0</v>
      </c>
      <c r="AB57" s="249">
        <f t="shared" si="46"/>
        <v>0</v>
      </c>
      <c r="AC57" s="28"/>
      <c r="AD57" s="92"/>
      <c r="AE57" s="92"/>
      <c r="AF57" s="92"/>
      <c r="AG57" s="92"/>
      <c r="AH57" s="92"/>
      <c r="AI57" s="92"/>
      <c r="AJ57" s="92"/>
      <c r="AK57" s="92"/>
      <c r="AL57" s="83"/>
      <c r="AM57" s="92"/>
    </row>
    <row r="58" spans="1:39" s="1" customFormat="1" ht="15">
      <c r="A58" s="54"/>
      <c r="B58" s="252" t="s">
        <v>319</v>
      </c>
      <c r="C58" s="78">
        <f t="shared" si="37"/>
        <v>0</v>
      </c>
      <c r="D58" s="79"/>
      <c r="E58" s="79"/>
      <c r="F58" s="79"/>
      <c r="G58" s="79"/>
      <c r="H58" s="78">
        <f t="shared" si="38"/>
        <v>0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27"/>
      <c r="U58" s="252" t="str">
        <f t="shared" si="39"/>
        <v>13</v>
      </c>
      <c r="V58" s="249">
        <f t="shared" si="40"/>
        <v>0</v>
      </c>
      <c r="W58" s="249">
        <f t="shared" si="41"/>
        <v>0</v>
      </c>
      <c r="X58" s="249">
        <f t="shared" si="42"/>
        <v>0</v>
      </c>
      <c r="Y58" s="249">
        <f t="shared" si="43"/>
        <v>0</v>
      </c>
      <c r="Z58" s="249">
        <f t="shared" si="44"/>
        <v>0</v>
      </c>
      <c r="AA58" s="249">
        <f t="shared" si="45"/>
        <v>0</v>
      </c>
      <c r="AB58" s="249">
        <f t="shared" si="46"/>
        <v>0</v>
      </c>
      <c r="AC58" s="28"/>
      <c r="AD58" s="92"/>
      <c r="AE58" s="92"/>
      <c r="AF58" s="92"/>
      <c r="AG58" s="92"/>
      <c r="AH58" s="92"/>
      <c r="AI58" s="92"/>
      <c r="AJ58" s="92"/>
      <c r="AK58" s="92"/>
      <c r="AL58" s="83"/>
      <c r="AM58" s="92"/>
    </row>
    <row r="59" spans="1:39" s="1" customFormat="1" ht="15">
      <c r="A59" s="54"/>
      <c r="B59" s="252" t="s">
        <v>320</v>
      </c>
      <c r="C59" s="78">
        <f t="shared" si="37"/>
        <v>0</v>
      </c>
      <c r="D59" s="79"/>
      <c r="E59" s="79"/>
      <c r="F59" s="79"/>
      <c r="G59" s="79"/>
      <c r="H59" s="78">
        <f t="shared" si="38"/>
        <v>0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27"/>
      <c r="U59" s="252" t="str">
        <f t="shared" si="39"/>
        <v>14</v>
      </c>
      <c r="V59" s="249">
        <f t="shared" si="40"/>
        <v>0</v>
      </c>
      <c r="W59" s="249">
        <f t="shared" si="41"/>
        <v>0</v>
      </c>
      <c r="X59" s="249">
        <f t="shared" si="42"/>
        <v>0</v>
      </c>
      <c r="Y59" s="249">
        <f t="shared" si="43"/>
        <v>0</v>
      </c>
      <c r="Z59" s="249">
        <f t="shared" si="44"/>
        <v>0</v>
      </c>
      <c r="AA59" s="249">
        <f t="shared" si="45"/>
        <v>0</v>
      </c>
      <c r="AB59" s="249">
        <f t="shared" si="46"/>
        <v>0</v>
      </c>
      <c r="AC59" s="28"/>
      <c r="AD59" s="92"/>
      <c r="AE59" s="92"/>
      <c r="AF59" s="92"/>
      <c r="AG59" s="92"/>
      <c r="AH59" s="92"/>
      <c r="AI59" s="92"/>
      <c r="AJ59" s="92"/>
      <c r="AK59" s="92"/>
      <c r="AL59" s="83"/>
      <c r="AM59" s="92"/>
    </row>
    <row r="60" spans="1:39" s="1" customFormat="1" ht="15">
      <c r="A60" s="54"/>
      <c r="B60" s="252" t="s">
        <v>321</v>
      </c>
      <c r="C60" s="78">
        <f t="shared" si="37"/>
        <v>0</v>
      </c>
      <c r="D60" s="79"/>
      <c r="E60" s="79"/>
      <c r="F60" s="79"/>
      <c r="G60" s="79"/>
      <c r="H60" s="78">
        <f t="shared" si="38"/>
        <v>0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27"/>
      <c r="U60" s="252" t="str">
        <f t="shared" si="39"/>
        <v>15</v>
      </c>
      <c r="V60" s="249">
        <f t="shared" si="40"/>
        <v>0</v>
      </c>
      <c r="W60" s="249">
        <f t="shared" si="41"/>
        <v>0</v>
      </c>
      <c r="X60" s="249">
        <f t="shared" si="42"/>
        <v>0</v>
      </c>
      <c r="Y60" s="249">
        <f t="shared" si="43"/>
        <v>0</v>
      </c>
      <c r="Z60" s="249">
        <f t="shared" si="44"/>
        <v>0</v>
      </c>
      <c r="AA60" s="249">
        <f t="shared" si="45"/>
        <v>0</v>
      </c>
      <c r="AB60" s="249">
        <f t="shared" si="46"/>
        <v>0</v>
      </c>
      <c r="AC60" s="28"/>
      <c r="AD60" s="92"/>
      <c r="AE60" s="92"/>
      <c r="AF60" s="92"/>
      <c r="AG60" s="92"/>
      <c r="AH60" s="92"/>
      <c r="AI60" s="92"/>
      <c r="AJ60" s="92"/>
      <c r="AK60" s="92"/>
      <c r="AL60" s="83"/>
      <c r="AM60" s="92"/>
    </row>
    <row r="61" spans="1:39" s="1" customFormat="1" ht="15">
      <c r="A61" s="54"/>
      <c r="B61" s="252" t="s">
        <v>322</v>
      </c>
      <c r="C61" s="78">
        <f t="shared" si="37"/>
        <v>0</v>
      </c>
      <c r="D61" s="79"/>
      <c r="E61" s="79"/>
      <c r="F61" s="79"/>
      <c r="G61" s="79"/>
      <c r="H61" s="78">
        <f t="shared" si="38"/>
        <v>0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27"/>
      <c r="U61" s="252" t="str">
        <f t="shared" si="39"/>
        <v>16</v>
      </c>
      <c r="V61" s="249">
        <f t="shared" si="40"/>
        <v>0</v>
      </c>
      <c r="W61" s="249">
        <f t="shared" si="41"/>
        <v>0</v>
      </c>
      <c r="X61" s="249">
        <f t="shared" si="42"/>
        <v>0</v>
      </c>
      <c r="Y61" s="249">
        <f t="shared" si="43"/>
        <v>0</v>
      </c>
      <c r="Z61" s="249">
        <f t="shared" si="44"/>
        <v>0</v>
      </c>
      <c r="AA61" s="249">
        <f t="shared" si="45"/>
        <v>0</v>
      </c>
      <c r="AB61" s="249">
        <f t="shared" si="46"/>
        <v>0</v>
      </c>
      <c r="AC61" s="28"/>
      <c r="AD61" s="92"/>
      <c r="AE61" s="92"/>
      <c r="AF61" s="92"/>
      <c r="AG61" s="92"/>
      <c r="AH61" s="92"/>
      <c r="AI61" s="92"/>
      <c r="AJ61" s="92"/>
      <c r="AK61" s="92"/>
      <c r="AL61" s="83"/>
      <c r="AM61" s="92"/>
    </row>
    <row r="62" spans="1:39" s="1" customFormat="1" ht="15">
      <c r="A62" s="54"/>
      <c r="B62" s="252" t="s">
        <v>323</v>
      </c>
      <c r="C62" s="78">
        <f t="shared" si="37"/>
        <v>0</v>
      </c>
      <c r="D62" s="79"/>
      <c r="E62" s="79"/>
      <c r="F62" s="79"/>
      <c r="G62" s="79"/>
      <c r="H62" s="78">
        <f t="shared" si="38"/>
        <v>0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27"/>
      <c r="U62" s="252" t="str">
        <f t="shared" si="39"/>
        <v>17</v>
      </c>
      <c r="V62" s="249">
        <f t="shared" si="40"/>
        <v>0</v>
      </c>
      <c r="W62" s="249">
        <f t="shared" si="41"/>
        <v>0</v>
      </c>
      <c r="X62" s="249">
        <f t="shared" si="42"/>
        <v>0</v>
      </c>
      <c r="Y62" s="249">
        <f t="shared" si="43"/>
        <v>0</v>
      </c>
      <c r="Z62" s="249">
        <f t="shared" si="44"/>
        <v>0</v>
      </c>
      <c r="AA62" s="249">
        <f t="shared" si="45"/>
        <v>0</v>
      </c>
      <c r="AB62" s="249">
        <f t="shared" si="46"/>
        <v>0</v>
      </c>
      <c r="AC62" s="28"/>
      <c r="AD62" s="92"/>
      <c r="AE62" s="92"/>
      <c r="AF62" s="92"/>
      <c r="AG62" s="92"/>
      <c r="AH62" s="92"/>
      <c r="AI62" s="92"/>
      <c r="AJ62" s="92"/>
      <c r="AK62" s="92"/>
      <c r="AL62" s="83"/>
      <c r="AM62" s="92"/>
    </row>
    <row r="63" spans="1:39" s="1" customFormat="1" ht="15">
      <c r="A63" s="54"/>
      <c r="B63" s="252" t="s">
        <v>324</v>
      </c>
      <c r="C63" s="78">
        <f t="shared" si="37"/>
        <v>0</v>
      </c>
      <c r="D63" s="79"/>
      <c r="E63" s="79"/>
      <c r="F63" s="79"/>
      <c r="G63" s="79"/>
      <c r="H63" s="78">
        <f t="shared" si="38"/>
        <v>0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27"/>
      <c r="U63" s="252" t="str">
        <f t="shared" si="39"/>
        <v>18</v>
      </c>
      <c r="V63" s="249">
        <f t="shared" si="40"/>
        <v>0</v>
      </c>
      <c r="W63" s="249">
        <f t="shared" si="41"/>
        <v>0</v>
      </c>
      <c r="X63" s="249">
        <f t="shared" si="42"/>
        <v>0</v>
      </c>
      <c r="Y63" s="249">
        <f t="shared" si="43"/>
        <v>0</v>
      </c>
      <c r="Z63" s="249">
        <f t="shared" si="44"/>
        <v>0</v>
      </c>
      <c r="AA63" s="249">
        <f t="shared" si="45"/>
        <v>0</v>
      </c>
      <c r="AB63" s="249">
        <f t="shared" si="46"/>
        <v>0</v>
      </c>
      <c r="AC63" s="28"/>
      <c r="AD63" s="92"/>
      <c r="AE63" s="92"/>
      <c r="AF63" s="92"/>
      <c r="AG63" s="92"/>
      <c r="AH63" s="92"/>
      <c r="AI63" s="92"/>
      <c r="AJ63" s="92"/>
      <c r="AK63" s="92"/>
      <c r="AL63" s="83"/>
      <c r="AM63" s="92"/>
    </row>
    <row r="64" spans="1:39" s="1" customFormat="1" ht="15">
      <c r="A64" s="54"/>
      <c r="B64" s="252" t="s">
        <v>325</v>
      </c>
      <c r="C64" s="78">
        <f t="shared" si="37"/>
        <v>0</v>
      </c>
      <c r="D64" s="79"/>
      <c r="E64" s="79"/>
      <c r="F64" s="79"/>
      <c r="G64" s="79"/>
      <c r="H64" s="78">
        <f t="shared" si="38"/>
        <v>0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27"/>
      <c r="U64" s="252" t="str">
        <f t="shared" si="39"/>
        <v>19</v>
      </c>
      <c r="V64" s="249">
        <f t="shared" si="40"/>
        <v>0</v>
      </c>
      <c r="W64" s="249">
        <f t="shared" si="41"/>
        <v>0</v>
      </c>
      <c r="X64" s="249">
        <f t="shared" si="42"/>
        <v>0</v>
      </c>
      <c r="Y64" s="249">
        <f t="shared" si="43"/>
        <v>0</v>
      </c>
      <c r="Z64" s="249">
        <f t="shared" si="44"/>
        <v>0</v>
      </c>
      <c r="AA64" s="249">
        <f t="shared" si="45"/>
        <v>0</v>
      </c>
      <c r="AB64" s="249">
        <f t="shared" si="46"/>
        <v>0</v>
      </c>
      <c r="AC64" s="28"/>
      <c r="AD64" s="92"/>
      <c r="AE64" s="92"/>
      <c r="AF64" s="92"/>
      <c r="AG64" s="92"/>
      <c r="AH64" s="92"/>
      <c r="AI64" s="92"/>
      <c r="AJ64" s="92"/>
      <c r="AK64" s="92"/>
      <c r="AL64" s="83"/>
      <c r="AM64" s="92"/>
    </row>
    <row r="65" spans="1:39" s="1" customFormat="1" ht="51" customHeight="1">
      <c r="A65" s="72" t="s">
        <v>163</v>
      </c>
      <c r="B65" s="71" t="s">
        <v>45</v>
      </c>
      <c r="C65" s="78">
        <f>SUM(C66:C83)</f>
        <v>0</v>
      </c>
      <c r="D65" s="78">
        <f aca="true" t="shared" si="47" ref="D65:S65">SUM(D66:D83)</f>
        <v>0</v>
      </c>
      <c r="E65" s="78">
        <f t="shared" si="47"/>
        <v>0</v>
      </c>
      <c r="F65" s="78">
        <f t="shared" si="47"/>
        <v>0</v>
      </c>
      <c r="G65" s="78">
        <f t="shared" si="47"/>
        <v>0</v>
      </c>
      <c r="H65" s="78">
        <f t="shared" si="47"/>
        <v>0</v>
      </c>
      <c r="I65" s="78">
        <f t="shared" si="47"/>
        <v>0</v>
      </c>
      <c r="J65" s="78">
        <f t="shared" si="47"/>
        <v>0</v>
      </c>
      <c r="K65" s="78">
        <f t="shared" si="47"/>
        <v>0</v>
      </c>
      <c r="L65" s="78">
        <f t="shared" si="47"/>
        <v>0</v>
      </c>
      <c r="M65" s="78">
        <f t="shared" si="47"/>
        <v>0</v>
      </c>
      <c r="N65" s="78">
        <f t="shared" si="47"/>
        <v>0</v>
      </c>
      <c r="O65" s="78">
        <f t="shared" si="47"/>
        <v>0</v>
      </c>
      <c r="P65" s="78">
        <f t="shared" si="47"/>
        <v>0</v>
      </c>
      <c r="Q65" s="78">
        <f t="shared" si="47"/>
        <v>0</v>
      </c>
      <c r="R65" s="78">
        <f t="shared" si="47"/>
        <v>0</v>
      </c>
      <c r="S65" s="78">
        <f t="shared" si="47"/>
        <v>0</v>
      </c>
      <c r="T65" s="27"/>
      <c r="U65" s="71" t="str">
        <f aca="true" t="shared" si="48" ref="U65:U71">B65</f>
        <v>20</v>
      </c>
      <c r="V65" s="249">
        <f aca="true" t="shared" si="49" ref="V65:V71">IF(C65&gt;=G65,0,C65-G65)</f>
        <v>0</v>
      </c>
      <c r="W65" s="249">
        <f aca="true" t="shared" si="50" ref="W65:W71">IF(H65&gt;=K65+L65,0,H65-(K65+L65))</f>
        <v>0</v>
      </c>
      <c r="X65" s="249">
        <f aca="true" t="shared" si="51" ref="X65:X71">IF(N65&gt;=O65,0,N65-O65)</f>
        <v>0</v>
      </c>
      <c r="Y65" s="249">
        <f aca="true" t="shared" si="52" ref="Y65:Y71">IF(N65&gt;=P65,0,N65-P65)</f>
        <v>0</v>
      </c>
      <c r="Z65" s="249">
        <f aca="true" t="shared" si="53" ref="Z65:Z71">IF(P65&gt;=Q65,0,P65-Q65)</f>
        <v>0</v>
      </c>
      <c r="AA65" s="249">
        <f aca="true" t="shared" si="54" ref="AA65:AA71">IF(O65&gt;=Q65,0,O65-Q65)</f>
        <v>0</v>
      </c>
      <c r="AB65" s="249">
        <f aca="true" t="shared" si="55" ref="AB65:AB71">IF(R65&gt;=S65,0,R65-S65)</f>
        <v>0</v>
      </c>
      <c r="AC65" s="28"/>
      <c r="AD65" s="92"/>
      <c r="AE65" s="92"/>
      <c r="AF65" s="92"/>
      <c r="AG65" s="92"/>
      <c r="AH65" s="92"/>
      <c r="AI65" s="92"/>
      <c r="AJ65" s="92"/>
      <c r="AK65" s="92"/>
      <c r="AL65" s="83"/>
      <c r="AM65" s="92"/>
    </row>
    <row r="66" spans="1:39" s="1" customFormat="1" ht="15">
      <c r="A66" s="72">
        <f aca="true" t="shared" si="56" ref="A66:A71">A47</f>
        <v>0</v>
      </c>
      <c r="B66" s="69" t="s">
        <v>44</v>
      </c>
      <c r="C66" s="78">
        <f aca="true" t="shared" si="57" ref="C66:C71">SUM(D66:F66)</f>
        <v>0</v>
      </c>
      <c r="D66" s="79"/>
      <c r="E66" s="79"/>
      <c r="F66" s="79"/>
      <c r="G66" s="79"/>
      <c r="H66" s="78">
        <f aca="true" t="shared" si="58" ref="H66:H71">SUM(I66:J66)</f>
        <v>0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27"/>
      <c r="U66" s="251" t="str">
        <f t="shared" si="48"/>
        <v>21</v>
      </c>
      <c r="V66" s="249">
        <f t="shared" si="49"/>
        <v>0</v>
      </c>
      <c r="W66" s="249">
        <f t="shared" si="50"/>
        <v>0</v>
      </c>
      <c r="X66" s="249">
        <f t="shared" si="51"/>
        <v>0</v>
      </c>
      <c r="Y66" s="249">
        <f t="shared" si="52"/>
        <v>0</v>
      </c>
      <c r="Z66" s="249">
        <f t="shared" si="53"/>
        <v>0</v>
      </c>
      <c r="AA66" s="249">
        <f t="shared" si="54"/>
        <v>0</v>
      </c>
      <c r="AB66" s="249">
        <f t="shared" si="55"/>
        <v>0</v>
      </c>
      <c r="AC66" s="28"/>
      <c r="AD66" s="92"/>
      <c r="AE66" s="92"/>
      <c r="AF66" s="92"/>
      <c r="AG66" s="92"/>
      <c r="AH66" s="92"/>
      <c r="AI66" s="92"/>
      <c r="AJ66" s="92"/>
      <c r="AK66" s="92"/>
      <c r="AL66" s="83"/>
      <c r="AM66" s="92"/>
    </row>
    <row r="67" spans="1:39" s="1" customFormat="1" ht="15">
      <c r="A67" s="72">
        <f t="shared" si="56"/>
        <v>0</v>
      </c>
      <c r="B67" s="69" t="s">
        <v>43</v>
      </c>
      <c r="C67" s="78">
        <f t="shared" si="57"/>
        <v>0</v>
      </c>
      <c r="D67" s="79"/>
      <c r="E67" s="79"/>
      <c r="F67" s="79"/>
      <c r="G67" s="79"/>
      <c r="H67" s="78">
        <f t="shared" si="58"/>
        <v>0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27"/>
      <c r="U67" s="251" t="str">
        <f t="shared" si="48"/>
        <v>22</v>
      </c>
      <c r="V67" s="249">
        <f t="shared" si="49"/>
        <v>0</v>
      </c>
      <c r="W67" s="249">
        <f t="shared" si="50"/>
        <v>0</v>
      </c>
      <c r="X67" s="249">
        <f t="shared" si="51"/>
        <v>0</v>
      </c>
      <c r="Y67" s="249">
        <f t="shared" si="52"/>
        <v>0</v>
      </c>
      <c r="Z67" s="249">
        <f t="shared" si="53"/>
        <v>0</v>
      </c>
      <c r="AA67" s="249">
        <f t="shared" si="54"/>
        <v>0</v>
      </c>
      <c r="AB67" s="249">
        <f t="shared" si="55"/>
        <v>0</v>
      </c>
      <c r="AC67" s="28"/>
      <c r="AD67" s="92"/>
      <c r="AE67" s="92"/>
      <c r="AF67" s="92"/>
      <c r="AG67" s="92"/>
      <c r="AH67" s="92"/>
      <c r="AI67" s="92"/>
      <c r="AJ67" s="92"/>
      <c r="AK67" s="92"/>
      <c r="AL67" s="83"/>
      <c r="AM67" s="92"/>
    </row>
    <row r="68" spans="1:39" s="1" customFormat="1" ht="15">
      <c r="A68" s="72">
        <f t="shared" si="56"/>
        <v>0</v>
      </c>
      <c r="B68" s="69" t="s">
        <v>41</v>
      </c>
      <c r="C68" s="78">
        <f t="shared" si="57"/>
        <v>0</v>
      </c>
      <c r="D68" s="79"/>
      <c r="E68" s="79"/>
      <c r="F68" s="79"/>
      <c r="G68" s="79"/>
      <c r="H68" s="78">
        <f t="shared" si="58"/>
        <v>0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27"/>
      <c r="U68" s="251" t="str">
        <f t="shared" si="48"/>
        <v>23</v>
      </c>
      <c r="V68" s="249">
        <f t="shared" si="49"/>
        <v>0</v>
      </c>
      <c r="W68" s="249">
        <f t="shared" si="50"/>
        <v>0</v>
      </c>
      <c r="X68" s="249">
        <f t="shared" si="51"/>
        <v>0</v>
      </c>
      <c r="Y68" s="249">
        <f t="shared" si="52"/>
        <v>0</v>
      </c>
      <c r="Z68" s="249">
        <f t="shared" si="53"/>
        <v>0</v>
      </c>
      <c r="AA68" s="249">
        <f t="shared" si="54"/>
        <v>0</v>
      </c>
      <c r="AB68" s="249">
        <f t="shared" si="55"/>
        <v>0</v>
      </c>
      <c r="AC68" s="28"/>
      <c r="AD68" s="92"/>
      <c r="AE68" s="92"/>
      <c r="AF68" s="92"/>
      <c r="AG68" s="92"/>
      <c r="AH68" s="92"/>
      <c r="AI68" s="92"/>
      <c r="AJ68" s="92"/>
      <c r="AK68" s="92"/>
      <c r="AL68" s="83"/>
      <c r="AM68" s="92"/>
    </row>
    <row r="69" spans="1:39" s="1" customFormat="1" ht="15">
      <c r="A69" s="72">
        <f t="shared" si="56"/>
        <v>0</v>
      </c>
      <c r="B69" s="69" t="s">
        <v>39</v>
      </c>
      <c r="C69" s="78">
        <f t="shared" si="57"/>
        <v>0</v>
      </c>
      <c r="D69" s="79"/>
      <c r="E69" s="79"/>
      <c r="F69" s="79"/>
      <c r="G69" s="79"/>
      <c r="H69" s="78">
        <f t="shared" si="58"/>
        <v>0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27"/>
      <c r="U69" s="251" t="str">
        <f t="shared" si="48"/>
        <v>24</v>
      </c>
      <c r="V69" s="249">
        <f t="shared" si="49"/>
        <v>0</v>
      </c>
      <c r="W69" s="249">
        <f t="shared" si="50"/>
        <v>0</v>
      </c>
      <c r="X69" s="249">
        <f t="shared" si="51"/>
        <v>0</v>
      </c>
      <c r="Y69" s="249">
        <f t="shared" si="52"/>
        <v>0</v>
      </c>
      <c r="Z69" s="249">
        <f t="shared" si="53"/>
        <v>0</v>
      </c>
      <c r="AA69" s="249">
        <f t="shared" si="54"/>
        <v>0</v>
      </c>
      <c r="AB69" s="249">
        <f t="shared" si="55"/>
        <v>0</v>
      </c>
      <c r="AC69" s="28"/>
      <c r="AD69" s="92"/>
      <c r="AE69" s="92"/>
      <c r="AF69" s="92"/>
      <c r="AG69" s="92"/>
      <c r="AH69" s="92"/>
      <c r="AI69" s="92"/>
      <c r="AJ69" s="92"/>
      <c r="AK69" s="92"/>
      <c r="AL69" s="83"/>
      <c r="AM69" s="92"/>
    </row>
    <row r="70" spans="1:39" s="1" customFormat="1" ht="15">
      <c r="A70" s="72">
        <f t="shared" si="56"/>
        <v>0</v>
      </c>
      <c r="B70" s="69" t="s">
        <v>102</v>
      </c>
      <c r="C70" s="78">
        <f t="shared" si="57"/>
        <v>0</v>
      </c>
      <c r="D70" s="79"/>
      <c r="E70" s="79"/>
      <c r="F70" s="79"/>
      <c r="G70" s="79"/>
      <c r="H70" s="78">
        <f t="shared" si="58"/>
        <v>0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27"/>
      <c r="U70" s="251" t="str">
        <f t="shared" si="48"/>
        <v>25</v>
      </c>
      <c r="V70" s="249">
        <f t="shared" si="49"/>
        <v>0</v>
      </c>
      <c r="W70" s="249">
        <f t="shared" si="50"/>
        <v>0</v>
      </c>
      <c r="X70" s="249">
        <f t="shared" si="51"/>
        <v>0</v>
      </c>
      <c r="Y70" s="249">
        <f t="shared" si="52"/>
        <v>0</v>
      </c>
      <c r="Z70" s="249">
        <f t="shared" si="53"/>
        <v>0</v>
      </c>
      <c r="AA70" s="249">
        <f t="shared" si="54"/>
        <v>0</v>
      </c>
      <c r="AB70" s="249">
        <f t="shared" si="55"/>
        <v>0</v>
      </c>
      <c r="AC70" s="28"/>
      <c r="AD70" s="92"/>
      <c r="AE70" s="92"/>
      <c r="AF70" s="92"/>
      <c r="AG70" s="92"/>
      <c r="AH70" s="92"/>
      <c r="AI70" s="92"/>
      <c r="AJ70" s="92"/>
      <c r="AK70" s="92"/>
      <c r="AL70" s="83"/>
      <c r="AM70" s="92"/>
    </row>
    <row r="71" spans="1:39" s="1" customFormat="1" ht="12.75">
      <c r="A71" s="72">
        <f t="shared" si="56"/>
        <v>0</v>
      </c>
      <c r="B71" s="69" t="s">
        <v>177</v>
      </c>
      <c r="C71" s="78">
        <f t="shared" si="57"/>
        <v>0</v>
      </c>
      <c r="D71" s="79"/>
      <c r="E71" s="79"/>
      <c r="F71" s="79"/>
      <c r="G71" s="79"/>
      <c r="H71" s="78">
        <f t="shared" si="58"/>
        <v>0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27"/>
      <c r="U71" s="251" t="str">
        <f t="shared" si="48"/>
        <v>26</v>
      </c>
      <c r="V71" s="249">
        <f t="shared" si="49"/>
        <v>0</v>
      </c>
      <c r="W71" s="249">
        <f t="shared" si="50"/>
        <v>0</v>
      </c>
      <c r="X71" s="249">
        <f t="shared" si="51"/>
        <v>0</v>
      </c>
      <c r="Y71" s="249">
        <f t="shared" si="52"/>
        <v>0</v>
      </c>
      <c r="Z71" s="249">
        <f t="shared" si="53"/>
        <v>0</v>
      </c>
      <c r="AA71" s="249">
        <f t="shared" si="54"/>
        <v>0</v>
      </c>
      <c r="AB71" s="249">
        <f t="shared" si="55"/>
        <v>0</v>
      </c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</row>
    <row r="72" spans="1:39" s="1" customFormat="1" ht="15">
      <c r="A72" s="72">
        <f aca="true" t="shared" si="59" ref="A72:A83">A53</f>
        <v>0</v>
      </c>
      <c r="B72" s="252" t="s">
        <v>326</v>
      </c>
      <c r="C72" s="78">
        <f aca="true" t="shared" si="60" ref="C72:C83">SUM(D72:F72)</f>
        <v>0</v>
      </c>
      <c r="D72" s="79"/>
      <c r="E72" s="79"/>
      <c r="F72" s="79"/>
      <c r="G72" s="79"/>
      <c r="H72" s="78">
        <f aca="true" t="shared" si="61" ref="H72:H83">SUM(I72:J72)</f>
        <v>0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27"/>
      <c r="U72" s="252" t="str">
        <f aca="true" t="shared" si="62" ref="U72:U83">B72</f>
        <v>27</v>
      </c>
      <c r="V72" s="249">
        <f aca="true" t="shared" si="63" ref="V72:V83">IF(C72&gt;=G72,0,C72-G72)</f>
        <v>0</v>
      </c>
      <c r="W72" s="249">
        <f aca="true" t="shared" si="64" ref="W72:W83">IF(H72&gt;=K72+L72,0,H72-(K72+L72))</f>
        <v>0</v>
      </c>
      <c r="X72" s="249">
        <f aca="true" t="shared" si="65" ref="X72:X83">IF(N72&gt;=O72,0,N72-O72)</f>
        <v>0</v>
      </c>
      <c r="Y72" s="249">
        <f aca="true" t="shared" si="66" ref="Y72:Y83">IF(N72&gt;=P72,0,N72-P72)</f>
        <v>0</v>
      </c>
      <c r="Z72" s="249">
        <f aca="true" t="shared" si="67" ref="Z72:Z83">IF(P72&gt;=Q72,0,P72-Q72)</f>
        <v>0</v>
      </c>
      <c r="AA72" s="249">
        <f aca="true" t="shared" si="68" ref="AA72:AA83">IF(O72&gt;=Q72,0,O72-Q72)</f>
        <v>0</v>
      </c>
      <c r="AB72" s="249">
        <f aca="true" t="shared" si="69" ref="AB72:AB83">IF(R72&gt;=S72,0,R72-S72)</f>
        <v>0</v>
      </c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83"/>
    </row>
    <row r="73" spans="1:39" s="1" customFormat="1" ht="12.75">
      <c r="A73" s="72">
        <f t="shared" si="59"/>
        <v>0</v>
      </c>
      <c r="B73" s="252" t="s">
        <v>327</v>
      </c>
      <c r="C73" s="78">
        <f t="shared" si="60"/>
        <v>0</v>
      </c>
      <c r="D73" s="79"/>
      <c r="E73" s="79"/>
      <c r="F73" s="79"/>
      <c r="G73" s="79"/>
      <c r="H73" s="78">
        <f t="shared" si="61"/>
        <v>0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27"/>
      <c r="U73" s="252" t="str">
        <f t="shared" si="62"/>
        <v>28</v>
      </c>
      <c r="V73" s="249">
        <f t="shared" si="63"/>
        <v>0</v>
      </c>
      <c r="W73" s="249">
        <f t="shared" si="64"/>
        <v>0</v>
      </c>
      <c r="X73" s="249">
        <f t="shared" si="65"/>
        <v>0</v>
      </c>
      <c r="Y73" s="249">
        <f t="shared" si="66"/>
        <v>0</v>
      </c>
      <c r="Z73" s="249">
        <f t="shared" si="67"/>
        <v>0</v>
      </c>
      <c r="AA73" s="249">
        <f t="shared" si="68"/>
        <v>0</v>
      </c>
      <c r="AB73" s="249">
        <f t="shared" si="69"/>
        <v>0</v>
      </c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</row>
    <row r="74" spans="1:39" s="1" customFormat="1" ht="12.75">
      <c r="A74" s="72">
        <f t="shared" si="59"/>
        <v>0</v>
      </c>
      <c r="B74" s="252" t="s">
        <v>328</v>
      </c>
      <c r="C74" s="78">
        <f t="shared" si="60"/>
        <v>0</v>
      </c>
      <c r="D74" s="79"/>
      <c r="E74" s="79"/>
      <c r="F74" s="79"/>
      <c r="G74" s="79"/>
      <c r="H74" s="78">
        <f t="shared" si="61"/>
        <v>0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27"/>
      <c r="U74" s="252" t="str">
        <f t="shared" si="62"/>
        <v>29</v>
      </c>
      <c r="V74" s="249">
        <f t="shared" si="63"/>
        <v>0</v>
      </c>
      <c r="W74" s="249">
        <f t="shared" si="64"/>
        <v>0</v>
      </c>
      <c r="X74" s="249">
        <f t="shared" si="65"/>
        <v>0</v>
      </c>
      <c r="Y74" s="249">
        <f t="shared" si="66"/>
        <v>0</v>
      </c>
      <c r="Z74" s="249">
        <f t="shared" si="67"/>
        <v>0</v>
      </c>
      <c r="AA74" s="249">
        <f t="shared" si="68"/>
        <v>0</v>
      </c>
      <c r="AB74" s="249">
        <f t="shared" si="69"/>
        <v>0</v>
      </c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</row>
    <row r="75" spans="1:39" s="1" customFormat="1" ht="12.75">
      <c r="A75" s="72">
        <f t="shared" si="59"/>
        <v>0</v>
      </c>
      <c r="B75" s="252" t="s">
        <v>38</v>
      </c>
      <c r="C75" s="78">
        <f t="shared" si="60"/>
        <v>0</v>
      </c>
      <c r="D75" s="79"/>
      <c r="E75" s="79"/>
      <c r="F75" s="79"/>
      <c r="G75" s="79"/>
      <c r="H75" s="78">
        <f t="shared" si="61"/>
        <v>0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27"/>
      <c r="U75" s="252" t="str">
        <f t="shared" si="62"/>
        <v>30</v>
      </c>
      <c r="V75" s="249">
        <f t="shared" si="63"/>
        <v>0</v>
      </c>
      <c r="W75" s="249">
        <f t="shared" si="64"/>
        <v>0</v>
      </c>
      <c r="X75" s="249">
        <f t="shared" si="65"/>
        <v>0</v>
      </c>
      <c r="Y75" s="249">
        <f t="shared" si="66"/>
        <v>0</v>
      </c>
      <c r="Z75" s="249">
        <f t="shared" si="67"/>
        <v>0</v>
      </c>
      <c r="AA75" s="249">
        <f t="shared" si="68"/>
        <v>0</v>
      </c>
      <c r="AB75" s="249">
        <f t="shared" si="69"/>
        <v>0</v>
      </c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</row>
    <row r="76" spans="1:39" s="1" customFormat="1" ht="12.75">
      <c r="A76" s="72">
        <f t="shared" si="59"/>
        <v>0</v>
      </c>
      <c r="B76" s="252" t="s">
        <v>36</v>
      </c>
      <c r="C76" s="78">
        <f t="shared" si="60"/>
        <v>0</v>
      </c>
      <c r="D76" s="79"/>
      <c r="E76" s="79"/>
      <c r="F76" s="79"/>
      <c r="G76" s="79"/>
      <c r="H76" s="78">
        <f t="shared" si="61"/>
        <v>0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27"/>
      <c r="U76" s="252" t="str">
        <f t="shared" si="62"/>
        <v>31</v>
      </c>
      <c r="V76" s="249">
        <f t="shared" si="63"/>
        <v>0</v>
      </c>
      <c r="W76" s="249">
        <f t="shared" si="64"/>
        <v>0</v>
      </c>
      <c r="X76" s="249">
        <f t="shared" si="65"/>
        <v>0</v>
      </c>
      <c r="Y76" s="249">
        <f t="shared" si="66"/>
        <v>0</v>
      </c>
      <c r="Z76" s="249">
        <f t="shared" si="67"/>
        <v>0</v>
      </c>
      <c r="AA76" s="249">
        <f t="shared" si="68"/>
        <v>0</v>
      </c>
      <c r="AB76" s="249">
        <f t="shared" si="69"/>
        <v>0</v>
      </c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</row>
    <row r="77" spans="1:39" s="1" customFormat="1" ht="12.75">
      <c r="A77" s="72">
        <f t="shared" si="59"/>
        <v>0</v>
      </c>
      <c r="B77" s="252" t="s">
        <v>329</v>
      </c>
      <c r="C77" s="78">
        <f t="shared" si="60"/>
        <v>0</v>
      </c>
      <c r="D77" s="79"/>
      <c r="E77" s="79"/>
      <c r="F77" s="79"/>
      <c r="G77" s="79"/>
      <c r="H77" s="78">
        <f t="shared" si="61"/>
        <v>0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27"/>
      <c r="U77" s="252" t="str">
        <f t="shared" si="62"/>
        <v>32</v>
      </c>
      <c r="V77" s="249">
        <f t="shared" si="63"/>
        <v>0</v>
      </c>
      <c r="W77" s="249">
        <f t="shared" si="64"/>
        <v>0</v>
      </c>
      <c r="X77" s="249">
        <f t="shared" si="65"/>
        <v>0</v>
      </c>
      <c r="Y77" s="249">
        <f t="shared" si="66"/>
        <v>0</v>
      </c>
      <c r="Z77" s="249">
        <f t="shared" si="67"/>
        <v>0</v>
      </c>
      <c r="AA77" s="249">
        <f t="shared" si="68"/>
        <v>0</v>
      </c>
      <c r="AB77" s="249">
        <f t="shared" si="69"/>
        <v>0</v>
      </c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39" s="1" customFormat="1" ht="12.75">
      <c r="A78" s="72">
        <f t="shared" si="59"/>
        <v>0</v>
      </c>
      <c r="B78" s="252" t="s">
        <v>330</v>
      </c>
      <c r="C78" s="78">
        <f t="shared" si="60"/>
        <v>0</v>
      </c>
      <c r="D78" s="79"/>
      <c r="E78" s="79"/>
      <c r="F78" s="79"/>
      <c r="G78" s="79"/>
      <c r="H78" s="78">
        <f t="shared" si="61"/>
        <v>0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27"/>
      <c r="U78" s="252" t="str">
        <f t="shared" si="62"/>
        <v>33</v>
      </c>
      <c r="V78" s="249">
        <f t="shared" si="63"/>
        <v>0</v>
      </c>
      <c r="W78" s="249">
        <f t="shared" si="64"/>
        <v>0</v>
      </c>
      <c r="X78" s="249">
        <f t="shared" si="65"/>
        <v>0</v>
      </c>
      <c r="Y78" s="249">
        <f t="shared" si="66"/>
        <v>0</v>
      </c>
      <c r="Z78" s="249">
        <f t="shared" si="67"/>
        <v>0</v>
      </c>
      <c r="AA78" s="249">
        <f t="shared" si="68"/>
        <v>0</v>
      </c>
      <c r="AB78" s="249">
        <f t="shared" si="69"/>
        <v>0</v>
      </c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39" s="1" customFormat="1" ht="12.75">
      <c r="A79" s="72">
        <f t="shared" si="59"/>
        <v>0</v>
      </c>
      <c r="B79" s="252" t="s">
        <v>331</v>
      </c>
      <c r="C79" s="78">
        <f t="shared" si="60"/>
        <v>0</v>
      </c>
      <c r="D79" s="79"/>
      <c r="E79" s="79"/>
      <c r="F79" s="79"/>
      <c r="G79" s="79"/>
      <c r="H79" s="78">
        <f t="shared" si="61"/>
        <v>0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27"/>
      <c r="U79" s="252" t="str">
        <f t="shared" si="62"/>
        <v>34</v>
      </c>
      <c r="V79" s="249">
        <f t="shared" si="63"/>
        <v>0</v>
      </c>
      <c r="W79" s="249">
        <f t="shared" si="64"/>
        <v>0</v>
      </c>
      <c r="X79" s="249">
        <f t="shared" si="65"/>
        <v>0</v>
      </c>
      <c r="Y79" s="249">
        <f t="shared" si="66"/>
        <v>0</v>
      </c>
      <c r="Z79" s="249">
        <f t="shared" si="67"/>
        <v>0</v>
      </c>
      <c r="AA79" s="249">
        <f t="shared" si="68"/>
        <v>0</v>
      </c>
      <c r="AB79" s="249">
        <f t="shared" si="69"/>
        <v>0</v>
      </c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</row>
    <row r="80" spans="1:39" ht="15">
      <c r="A80" s="72">
        <f t="shared" si="59"/>
        <v>0</v>
      </c>
      <c r="B80" s="252" t="s">
        <v>332</v>
      </c>
      <c r="C80" s="78">
        <f t="shared" si="60"/>
        <v>0</v>
      </c>
      <c r="D80" s="79"/>
      <c r="E80" s="79"/>
      <c r="F80" s="79"/>
      <c r="G80" s="79"/>
      <c r="H80" s="78">
        <f t="shared" si="61"/>
        <v>0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3"/>
      <c r="U80" s="252" t="str">
        <f t="shared" si="62"/>
        <v>35</v>
      </c>
      <c r="V80" s="249">
        <f t="shared" si="63"/>
        <v>0</v>
      </c>
      <c r="W80" s="249">
        <f t="shared" si="64"/>
        <v>0</v>
      </c>
      <c r="X80" s="249">
        <f t="shared" si="65"/>
        <v>0</v>
      </c>
      <c r="Y80" s="249">
        <f t="shared" si="66"/>
        <v>0</v>
      </c>
      <c r="Z80" s="249">
        <f t="shared" si="67"/>
        <v>0</v>
      </c>
      <c r="AA80" s="249">
        <f t="shared" si="68"/>
        <v>0</v>
      </c>
      <c r="AB80" s="249">
        <f t="shared" si="69"/>
        <v>0</v>
      </c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</row>
    <row r="81" spans="1:40" ht="15">
      <c r="A81" s="72">
        <f t="shared" si="59"/>
        <v>0</v>
      </c>
      <c r="B81" s="252" t="s">
        <v>333</v>
      </c>
      <c r="C81" s="78">
        <f t="shared" si="60"/>
        <v>0</v>
      </c>
      <c r="D81" s="79"/>
      <c r="E81" s="79"/>
      <c r="F81" s="79"/>
      <c r="G81" s="79"/>
      <c r="H81" s="78">
        <f t="shared" si="61"/>
        <v>0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3"/>
      <c r="U81" s="252" t="str">
        <f t="shared" si="62"/>
        <v>36</v>
      </c>
      <c r="V81" s="249">
        <f t="shared" si="63"/>
        <v>0</v>
      </c>
      <c r="W81" s="249">
        <f t="shared" si="64"/>
        <v>0</v>
      </c>
      <c r="X81" s="249">
        <f t="shared" si="65"/>
        <v>0</v>
      </c>
      <c r="Y81" s="249">
        <f t="shared" si="66"/>
        <v>0</v>
      </c>
      <c r="Z81" s="249">
        <f t="shared" si="67"/>
        <v>0</v>
      </c>
      <c r="AA81" s="249">
        <f t="shared" si="68"/>
        <v>0</v>
      </c>
      <c r="AB81" s="249">
        <f t="shared" si="69"/>
        <v>0</v>
      </c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1"/>
    </row>
    <row r="82" spans="1:39" ht="14.25" customHeight="1">
      <c r="A82" s="72">
        <f t="shared" si="59"/>
        <v>0</v>
      </c>
      <c r="B82" s="252" t="s">
        <v>334</v>
      </c>
      <c r="C82" s="78">
        <f t="shared" si="60"/>
        <v>0</v>
      </c>
      <c r="D82" s="79"/>
      <c r="E82" s="79"/>
      <c r="F82" s="79"/>
      <c r="G82" s="79"/>
      <c r="H82" s="78">
        <f t="shared" si="61"/>
        <v>0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3"/>
      <c r="U82" s="252" t="str">
        <f t="shared" si="62"/>
        <v>37</v>
      </c>
      <c r="V82" s="249">
        <f t="shared" si="63"/>
        <v>0</v>
      </c>
      <c r="W82" s="249">
        <f t="shared" si="64"/>
        <v>0</v>
      </c>
      <c r="X82" s="249">
        <f t="shared" si="65"/>
        <v>0</v>
      </c>
      <c r="Y82" s="249">
        <f t="shared" si="66"/>
        <v>0</v>
      </c>
      <c r="Z82" s="249">
        <f t="shared" si="67"/>
        <v>0</v>
      </c>
      <c r="AA82" s="249">
        <f t="shared" si="68"/>
        <v>0</v>
      </c>
      <c r="AB82" s="249">
        <f t="shared" si="69"/>
        <v>0</v>
      </c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</row>
    <row r="83" spans="1:39" ht="15">
      <c r="A83" s="72">
        <f t="shared" si="59"/>
        <v>0</v>
      </c>
      <c r="B83" s="252" t="s">
        <v>335</v>
      </c>
      <c r="C83" s="78">
        <f t="shared" si="60"/>
        <v>0</v>
      </c>
      <c r="D83" s="79"/>
      <c r="E83" s="79"/>
      <c r="F83" s="79"/>
      <c r="G83" s="79"/>
      <c r="H83" s="78">
        <f t="shared" si="61"/>
        <v>0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3"/>
      <c r="U83" s="252" t="str">
        <f t="shared" si="62"/>
        <v>38</v>
      </c>
      <c r="V83" s="249">
        <f t="shared" si="63"/>
        <v>0</v>
      </c>
      <c r="W83" s="249">
        <f t="shared" si="64"/>
        <v>0</v>
      </c>
      <c r="X83" s="249">
        <f t="shared" si="65"/>
        <v>0</v>
      </c>
      <c r="Y83" s="249">
        <f t="shared" si="66"/>
        <v>0</v>
      </c>
      <c r="Z83" s="249">
        <f t="shared" si="67"/>
        <v>0</v>
      </c>
      <c r="AA83" s="249">
        <f t="shared" si="68"/>
        <v>0</v>
      </c>
      <c r="AB83" s="249">
        <f t="shared" si="69"/>
        <v>0</v>
      </c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</row>
    <row r="84" spans="20:39" ht="15">
      <c r="T84" s="83"/>
      <c r="U84" s="92"/>
      <c r="V84" s="92"/>
      <c r="W84" s="92"/>
      <c r="X84" s="92"/>
      <c r="Y84" s="92"/>
      <c r="Z84" s="92"/>
      <c r="AA84" s="92"/>
      <c r="AB84" s="92"/>
      <c r="AC84" s="1"/>
      <c r="AD84" s="92"/>
      <c r="AE84" s="92"/>
      <c r="AF84" s="92"/>
      <c r="AG84" s="92"/>
      <c r="AH84" s="92"/>
      <c r="AI84" s="92"/>
      <c r="AJ84" s="92"/>
      <c r="AK84" s="92"/>
      <c r="AL84" s="92"/>
      <c r="AM84" s="83"/>
    </row>
    <row r="85" spans="20:39" ht="15">
      <c r="T85" s="83"/>
      <c r="U85" s="82"/>
      <c r="V85" s="206">
        <f>COUNTIF(V87:V93,"&lt;&gt;0")-COUNTIF(V87:V93,"x")-COUNTIF(V87:V93,"х")</f>
        <v>0</v>
      </c>
      <c r="W85" s="206">
        <f aca="true" t="shared" si="70" ref="W85:AL85">COUNTIF(W87:W93,"&lt;&gt;0")-COUNTIF(W87:W93,"x")-COUNTIF(W87:W93,"х")</f>
        <v>0</v>
      </c>
      <c r="X85" s="206">
        <f t="shared" si="70"/>
        <v>0</v>
      </c>
      <c r="Y85" s="206">
        <f t="shared" si="70"/>
        <v>0</v>
      </c>
      <c r="Z85" s="206">
        <f t="shared" si="70"/>
        <v>0</v>
      </c>
      <c r="AA85" s="206">
        <f t="shared" si="70"/>
        <v>0</v>
      </c>
      <c r="AB85" s="206">
        <f t="shared" si="70"/>
        <v>0</v>
      </c>
      <c r="AC85" s="206">
        <f t="shared" si="70"/>
        <v>0</v>
      </c>
      <c r="AD85" s="255">
        <f t="shared" si="70"/>
        <v>0</v>
      </c>
      <c r="AE85" s="255">
        <f t="shared" si="70"/>
        <v>0</v>
      </c>
      <c r="AF85" s="255">
        <f t="shared" si="70"/>
        <v>0</v>
      </c>
      <c r="AG85" s="255">
        <f t="shared" si="70"/>
        <v>0</v>
      </c>
      <c r="AH85" s="255">
        <f t="shared" si="70"/>
        <v>0</v>
      </c>
      <c r="AI85" s="255">
        <f t="shared" si="70"/>
        <v>0</v>
      </c>
      <c r="AJ85" s="255">
        <f t="shared" si="70"/>
        <v>0</v>
      </c>
      <c r="AK85" s="255">
        <f t="shared" si="70"/>
        <v>0</v>
      </c>
      <c r="AL85" s="255">
        <f t="shared" si="70"/>
        <v>0</v>
      </c>
      <c r="AM85" s="83"/>
    </row>
    <row r="86" spans="20:39" ht="15">
      <c r="T86" s="83"/>
      <c r="U86" s="85" t="s">
        <v>74</v>
      </c>
      <c r="V86" s="84" t="s">
        <v>130</v>
      </c>
      <c r="W86" s="84" t="s">
        <v>131</v>
      </c>
      <c r="X86" s="84" t="s">
        <v>132</v>
      </c>
      <c r="Y86" s="84" t="s">
        <v>133</v>
      </c>
      <c r="Z86" s="84" t="s">
        <v>134</v>
      </c>
      <c r="AA86" s="84" t="s">
        <v>135</v>
      </c>
      <c r="AB86" s="84" t="s">
        <v>136</v>
      </c>
      <c r="AC86" s="84" t="s">
        <v>137</v>
      </c>
      <c r="AD86" s="240" t="s">
        <v>138</v>
      </c>
      <c r="AE86" s="240" t="s">
        <v>139</v>
      </c>
      <c r="AF86" s="240" t="s">
        <v>168</v>
      </c>
      <c r="AG86" s="240" t="s">
        <v>169</v>
      </c>
      <c r="AH86" s="84" t="s">
        <v>170</v>
      </c>
      <c r="AI86" s="84" t="s">
        <v>171</v>
      </c>
      <c r="AJ86" s="84" t="s">
        <v>172</v>
      </c>
      <c r="AK86" s="84" t="s">
        <v>173</v>
      </c>
      <c r="AL86" s="84" t="s">
        <v>174</v>
      </c>
      <c r="AM86" s="83"/>
    </row>
    <row r="87" spans="20:39" ht="15">
      <c r="T87" s="83"/>
      <c r="U87" s="87" t="s">
        <v>310</v>
      </c>
      <c r="V87" s="249">
        <f aca="true" t="shared" si="71" ref="V87:AE93">IF(C46&gt;=C65,0,C46-C65)</f>
        <v>0</v>
      </c>
      <c r="W87" s="249">
        <f t="shared" si="71"/>
        <v>0</v>
      </c>
      <c r="X87" s="249">
        <f t="shared" si="71"/>
        <v>0</v>
      </c>
      <c r="Y87" s="249">
        <f t="shared" si="71"/>
        <v>0</v>
      </c>
      <c r="Z87" s="249">
        <f t="shared" si="71"/>
        <v>0</v>
      </c>
      <c r="AA87" s="249">
        <f t="shared" si="71"/>
        <v>0</v>
      </c>
      <c r="AB87" s="249">
        <f t="shared" si="71"/>
        <v>0</v>
      </c>
      <c r="AC87" s="249">
        <f t="shared" si="71"/>
        <v>0</v>
      </c>
      <c r="AD87" s="249">
        <f t="shared" si="71"/>
        <v>0</v>
      </c>
      <c r="AE87" s="249">
        <f t="shared" si="71"/>
        <v>0</v>
      </c>
      <c r="AF87" s="249">
        <f aca="true" t="shared" si="72" ref="AF87:AL93">IF(M46&gt;=M65,0,M46-M65)</f>
        <v>0</v>
      </c>
      <c r="AG87" s="249">
        <f t="shared" si="72"/>
        <v>0</v>
      </c>
      <c r="AH87" s="249">
        <f t="shared" si="72"/>
        <v>0</v>
      </c>
      <c r="AI87" s="249">
        <f t="shared" si="72"/>
        <v>0</v>
      </c>
      <c r="AJ87" s="249">
        <f t="shared" si="72"/>
        <v>0</v>
      </c>
      <c r="AK87" s="249">
        <f t="shared" si="72"/>
        <v>0</v>
      </c>
      <c r="AL87" s="249">
        <f t="shared" si="72"/>
        <v>0</v>
      </c>
      <c r="AM87" s="83"/>
    </row>
    <row r="88" spans="20:39" ht="15">
      <c r="T88" s="83"/>
      <c r="U88" s="87" t="s">
        <v>311</v>
      </c>
      <c r="V88" s="249">
        <f t="shared" si="71"/>
        <v>0</v>
      </c>
      <c r="W88" s="249">
        <f t="shared" si="71"/>
        <v>0</v>
      </c>
      <c r="X88" s="249">
        <f t="shared" si="71"/>
        <v>0</v>
      </c>
      <c r="Y88" s="249">
        <f t="shared" si="71"/>
        <v>0</v>
      </c>
      <c r="Z88" s="249">
        <f t="shared" si="71"/>
        <v>0</v>
      </c>
      <c r="AA88" s="249">
        <f t="shared" si="71"/>
        <v>0</v>
      </c>
      <c r="AB88" s="249">
        <f t="shared" si="71"/>
        <v>0</v>
      </c>
      <c r="AC88" s="249">
        <f t="shared" si="71"/>
        <v>0</v>
      </c>
      <c r="AD88" s="249">
        <f t="shared" si="71"/>
        <v>0</v>
      </c>
      <c r="AE88" s="249">
        <f t="shared" si="71"/>
        <v>0</v>
      </c>
      <c r="AF88" s="249">
        <f t="shared" si="72"/>
        <v>0</v>
      </c>
      <c r="AG88" s="249">
        <f t="shared" si="72"/>
        <v>0</v>
      </c>
      <c r="AH88" s="249">
        <f t="shared" si="72"/>
        <v>0</v>
      </c>
      <c r="AI88" s="249">
        <f t="shared" si="72"/>
        <v>0</v>
      </c>
      <c r="AJ88" s="249">
        <f t="shared" si="72"/>
        <v>0</v>
      </c>
      <c r="AK88" s="249">
        <f t="shared" si="72"/>
        <v>0</v>
      </c>
      <c r="AL88" s="249">
        <f t="shared" si="72"/>
        <v>0</v>
      </c>
      <c r="AM88" s="83"/>
    </row>
    <row r="89" spans="20:39" ht="15">
      <c r="T89" s="83"/>
      <c r="U89" s="87" t="s">
        <v>312</v>
      </c>
      <c r="V89" s="249">
        <f t="shared" si="71"/>
        <v>0</v>
      </c>
      <c r="W89" s="249">
        <f t="shared" si="71"/>
        <v>0</v>
      </c>
      <c r="X89" s="249">
        <f t="shared" si="71"/>
        <v>0</v>
      </c>
      <c r="Y89" s="249">
        <f t="shared" si="71"/>
        <v>0</v>
      </c>
      <c r="Z89" s="249">
        <f t="shared" si="71"/>
        <v>0</v>
      </c>
      <c r="AA89" s="249">
        <f t="shared" si="71"/>
        <v>0</v>
      </c>
      <c r="AB89" s="249">
        <f t="shared" si="71"/>
        <v>0</v>
      </c>
      <c r="AC89" s="249">
        <f t="shared" si="71"/>
        <v>0</v>
      </c>
      <c r="AD89" s="249">
        <f t="shared" si="71"/>
        <v>0</v>
      </c>
      <c r="AE89" s="249">
        <f t="shared" si="71"/>
        <v>0</v>
      </c>
      <c r="AF89" s="249">
        <f t="shared" si="72"/>
        <v>0</v>
      </c>
      <c r="AG89" s="249">
        <f t="shared" si="72"/>
        <v>0</v>
      </c>
      <c r="AH89" s="249">
        <f t="shared" si="72"/>
        <v>0</v>
      </c>
      <c r="AI89" s="249">
        <f t="shared" si="72"/>
        <v>0</v>
      </c>
      <c r="AJ89" s="249">
        <f t="shared" si="72"/>
        <v>0</v>
      </c>
      <c r="AK89" s="249">
        <f t="shared" si="72"/>
        <v>0</v>
      </c>
      <c r="AL89" s="249">
        <f t="shared" si="72"/>
        <v>0</v>
      </c>
      <c r="AM89" s="83"/>
    </row>
    <row r="90" spans="20:39" ht="15">
      <c r="T90" s="83"/>
      <c r="U90" s="87" t="s">
        <v>313</v>
      </c>
      <c r="V90" s="249">
        <f t="shared" si="71"/>
        <v>0</v>
      </c>
      <c r="W90" s="249">
        <f t="shared" si="71"/>
        <v>0</v>
      </c>
      <c r="X90" s="249">
        <f t="shared" si="71"/>
        <v>0</v>
      </c>
      <c r="Y90" s="249">
        <f t="shared" si="71"/>
        <v>0</v>
      </c>
      <c r="Z90" s="249">
        <f t="shared" si="71"/>
        <v>0</v>
      </c>
      <c r="AA90" s="249">
        <f t="shared" si="71"/>
        <v>0</v>
      </c>
      <c r="AB90" s="249">
        <f t="shared" si="71"/>
        <v>0</v>
      </c>
      <c r="AC90" s="249">
        <f t="shared" si="71"/>
        <v>0</v>
      </c>
      <c r="AD90" s="249">
        <f t="shared" si="71"/>
        <v>0</v>
      </c>
      <c r="AE90" s="249">
        <f t="shared" si="71"/>
        <v>0</v>
      </c>
      <c r="AF90" s="249">
        <f t="shared" si="72"/>
        <v>0</v>
      </c>
      <c r="AG90" s="249">
        <f t="shared" si="72"/>
        <v>0</v>
      </c>
      <c r="AH90" s="249">
        <f t="shared" si="72"/>
        <v>0</v>
      </c>
      <c r="AI90" s="249">
        <f t="shared" si="72"/>
        <v>0</v>
      </c>
      <c r="AJ90" s="249">
        <f t="shared" si="72"/>
        <v>0</v>
      </c>
      <c r="AK90" s="249">
        <f t="shared" si="72"/>
        <v>0</v>
      </c>
      <c r="AL90" s="249">
        <f t="shared" si="72"/>
        <v>0</v>
      </c>
      <c r="AM90" s="83"/>
    </row>
    <row r="91" spans="20:39" ht="15">
      <c r="T91" s="83"/>
      <c r="U91" s="87" t="s">
        <v>314</v>
      </c>
      <c r="V91" s="249">
        <f t="shared" si="71"/>
        <v>0</v>
      </c>
      <c r="W91" s="249">
        <f t="shared" si="71"/>
        <v>0</v>
      </c>
      <c r="X91" s="249">
        <f t="shared" si="71"/>
        <v>0</v>
      </c>
      <c r="Y91" s="249">
        <f t="shared" si="71"/>
        <v>0</v>
      </c>
      <c r="Z91" s="249">
        <f t="shared" si="71"/>
        <v>0</v>
      </c>
      <c r="AA91" s="249">
        <f t="shared" si="71"/>
        <v>0</v>
      </c>
      <c r="AB91" s="249">
        <f t="shared" si="71"/>
        <v>0</v>
      </c>
      <c r="AC91" s="249">
        <f t="shared" si="71"/>
        <v>0</v>
      </c>
      <c r="AD91" s="249">
        <f t="shared" si="71"/>
        <v>0</v>
      </c>
      <c r="AE91" s="249">
        <f t="shared" si="71"/>
        <v>0</v>
      </c>
      <c r="AF91" s="249">
        <f t="shared" si="72"/>
        <v>0</v>
      </c>
      <c r="AG91" s="249">
        <f t="shared" si="72"/>
        <v>0</v>
      </c>
      <c r="AH91" s="249">
        <f t="shared" si="72"/>
        <v>0</v>
      </c>
      <c r="AI91" s="249">
        <f t="shared" si="72"/>
        <v>0</v>
      </c>
      <c r="AJ91" s="249">
        <f t="shared" si="72"/>
        <v>0</v>
      </c>
      <c r="AK91" s="249">
        <f t="shared" si="72"/>
        <v>0</v>
      </c>
      <c r="AL91" s="249">
        <f t="shared" si="72"/>
        <v>0</v>
      </c>
      <c r="AM91" s="83"/>
    </row>
    <row r="92" spans="20:39" ht="15">
      <c r="T92" s="83"/>
      <c r="U92" s="87" t="s">
        <v>315</v>
      </c>
      <c r="V92" s="249">
        <f t="shared" si="71"/>
        <v>0</v>
      </c>
      <c r="W92" s="249">
        <f t="shared" si="71"/>
        <v>0</v>
      </c>
      <c r="X92" s="249">
        <f t="shared" si="71"/>
        <v>0</v>
      </c>
      <c r="Y92" s="249">
        <f t="shared" si="71"/>
        <v>0</v>
      </c>
      <c r="Z92" s="249">
        <f t="shared" si="71"/>
        <v>0</v>
      </c>
      <c r="AA92" s="249">
        <f t="shared" si="71"/>
        <v>0</v>
      </c>
      <c r="AB92" s="249">
        <f t="shared" si="71"/>
        <v>0</v>
      </c>
      <c r="AC92" s="249">
        <f t="shared" si="71"/>
        <v>0</v>
      </c>
      <c r="AD92" s="249">
        <f t="shared" si="71"/>
        <v>0</v>
      </c>
      <c r="AE92" s="249">
        <f t="shared" si="71"/>
        <v>0</v>
      </c>
      <c r="AF92" s="249">
        <f t="shared" si="72"/>
        <v>0</v>
      </c>
      <c r="AG92" s="249">
        <f t="shared" si="72"/>
        <v>0</v>
      </c>
      <c r="AH92" s="249">
        <f t="shared" si="72"/>
        <v>0</v>
      </c>
      <c r="AI92" s="249">
        <f t="shared" si="72"/>
        <v>0</v>
      </c>
      <c r="AJ92" s="249">
        <f t="shared" si="72"/>
        <v>0</v>
      </c>
      <c r="AK92" s="249">
        <f t="shared" si="72"/>
        <v>0</v>
      </c>
      <c r="AL92" s="249">
        <f t="shared" si="72"/>
        <v>0</v>
      </c>
      <c r="AM92" s="83"/>
    </row>
    <row r="93" spans="20:39" ht="15">
      <c r="T93" s="83"/>
      <c r="U93" s="87" t="s">
        <v>316</v>
      </c>
      <c r="V93" s="249">
        <f t="shared" si="71"/>
        <v>0</v>
      </c>
      <c r="W93" s="249">
        <f t="shared" si="71"/>
        <v>0</v>
      </c>
      <c r="X93" s="249">
        <f t="shared" si="71"/>
        <v>0</v>
      </c>
      <c r="Y93" s="249">
        <f t="shared" si="71"/>
        <v>0</v>
      </c>
      <c r="Z93" s="249">
        <f t="shared" si="71"/>
        <v>0</v>
      </c>
      <c r="AA93" s="249">
        <f t="shared" si="71"/>
        <v>0</v>
      </c>
      <c r="AB93" s="249">
        <f t="shared" si="71"/>
        <v>0</v>
      </c>
      <c r="AC93" s="249">
        <f t="shared" si="71"/>
        <v>0</v>
      </c>
      <c r="AD93" s="249">
        <f t="shared" si="71"/>
        <v>0</v>
      </c>
      <c r="AE93" s="249">
        <f t="shared" si="71"/>
        <v>0</v>
      </c>
      <c r="AF93" s="249">
        <f t="shared" si="72"/>
        <v>0</v>
      </c>
      <c r="AG93" s="249">
        <f t="shared" si="72"/>
        <v>0</v>
      </c>
      <c r="AH93" s="249">
        <f t="shared" si="72"/>
        <v>0</v>
      </c>
      <c r="AI93" s="249">
        <f t="shared" si="72"/>
        <v>0</v>
      </c>
      <c r="AJ93" s="249">
        <f t="shared" si="72"/>
        <v>0</v>
      </c>
      <c r="AK93" s="249">
        <f t="shared" si="72"/>
        <v>0</v>
      </c>
      <c r="AL93" s="249">
        <f t="shared" si="72"/>
        <v>0</v>
      </c>
      <c r="AM93" s="83"/>
    </row>
    <row r="94" spans="20:39" ht="15">
      <c r="T94" s="83"/>
      <c r="U94" s="83"/>
      <c r="V94" s="83"/>
      <c r="W94" s="206">
        <f aca="true" t="shared" si="73" ref="W94:AM94">COUNTIF(V96:V97,"&lt;&gt;0")-COUNTIF(V96:V97,"x")-COUNTIF(V96:V97,"х")</f>
        <v>0</v>
      </c>
      <c r="X94" s="206">
        <f t="shared" si="73"/>
        <v>0</v>
      </c>
      <c r="Y94" s="206">
        <f t="shared" si="73"/>
        <v>0</v>
      </c>
      <c r="Z94" s="206">
        <f t="shared" si="73"/>
        <v>0</v>
      </c>
      <c r="AA94" s="206">
        <f t="shared" si="73"/>
        <v>0</v>
      </c>
      <c r="AB94" s="206">
        <f t="shared" si="73"/>
        <v>0</v>
      </c>
      <c r="AC94" s="206">
        <f t="shared" si="73"/>
        <v>0</v>
      </c>
      <c r="AD94" s="206">
        <f t="shared" si="73"/>
        <v>0</v>
      </c>
      <c r="AE94" s="206">
        <f t="shared" si="73"/>
        <v>0</v>
      </c>
      <c r="AF94" s="206">
        <f t="shared" si="73"/>
        <v>0</v>
      </c>
      <c r="AG94" s="206">
        <f t="shared" si="73"/>
        <v>0</v>
      </c>
      <c r="AH94" s="206">
        <f t="shared" si="73"/>
        <v>0</v>
      </c>
      <c r="AI94" s="206">
        <f t="shared" si="73"/>
        <v>0</v>
      </c>
      <c r="AJ94" s="206">
        <f t="shared" si="73"/>
        <v>0</v>
      </c>
      <c r="AK94" s="206">
        <f t="shared" si="73"/>
        <v>0</v>
      </c>
      <c r="AL94" s="206">
        <f t="shared" si="73"/>
        <v>0</v>
      </c>
      <c r="AM94" s="255">
        <f t="shared" si="73"/>
        <v>0</v>
      </c>
    </row>
    <row r="95" spans="20:39" ht="15">
      <c r="T95" s="346" t="s">
        <v>79</v>
      </c>
      <c r="U95" s="347"/>
      <c r="V95" s="125" t="s">
        <v>130</v>
      </c>
      <c r="W95" s="68" t="s">
        <v>131</v>
      </c>
      <c r="X95" s="68" t="s">
        <v>132</v>
      </c>
      <c r="Y95" s="68" t="s">
        <v>133</v>
      </c>
      <c r="Z95" s="68" t="s">
        <v>134</v>
      </c>
      <c r="AA95" s="68" t="s">
        <v>135</v>
      </c>
      <c r="AB95" s="68" t="s">
        <v>136</v>
      </c>
      <c r="AC95" s="68" t="s">
        <v>137</v>
      </c>
      <c r="AD95" s="125" t="s">
        <v>138</v>
      </c>
      <c r="AE95" s="125" t="s">
        <v>139</v>
      </c>
      <c r="AF95" s="125" t="s">
        <v>168</v>
      </c>
      <c r="AG95" s="125" t="s">
        <v>169</v>
      </c>
      <c r="AH95" s="125" t="s">
        <v>170</v>
      </c>
      <c r="AI95" s="125" t="s">
        <v>171</v>
      </c>
      <c r="AJ95" s="125" t="s">
        <v>172</v>
      </c>
      <c r="AK95" s="125" t="s">
        <v>173</v>
      </c>
      <c r="AL95" s="125" t="s">
        <v>174</v>
      </c>
      <c r="AM95" s="83"/>
    </row>
    <row r="96" spans="20:39" ht="24.75" customHeight="1">
      <c r="T96" s="348" t="s">
        <v>178</v>
      </c>
      <c r="U96" s="349"/>
      <c r="V96" s="250">
        <f aca="true" t="shared" si="74" ref="V96:AL96">IF(OR($C$20*2&gt;$C$21,$H$20*2&gt;$H$21,$M$20*2&gt;$M$21,$N$20*2&gt;$N$21,$R$20*2&gt;$R$21,),TRUNC(C20-C46,10),0)</f>
        <v>0</v>
      </c>
      <c r="W96" s="250">
        <f t="shared" si="74"/>
        <v>0</v>
      </c>
      <c r="X96" s="250">
        <f t="shared" si="74"/>
        <v>0</v>
      </c>
      <c r="Y96" s="250">
        <f t="shared" si="74"/>
        <v>0</v>
      </c>
      <c r="Z96" s="250">
        <f t="shared" si="74"/>
        <v>0</v>
      </c>
      <c r="AA96" s="250">
        <f t="shared" si="74"/>
        <v>0</v>
      </c>
      <c r="AB96" s="250">
        <f t="shared" si="74"/>
        <v>0</v>
      </c>
      <c r="AC96" s="250">
        <f t="shared" si="74"/>
        <v>0</v>
      </c>
      <c r="AD96" s="250">
        <f t="shared" si="74"/>
        <v>0</v>
      </c>
      <c r="AE96" s="250">
        <f t="shared" si="74"/>
        <v>0</v>
      </c>
      <c r="AF96" s="250">
        <f t="shared" si="74"/>
        <v>0</v>
      </c>
      <c r="AG96" s="250">
        <f t="shared" si="74"/>
        <v>0</v>
      </c>
      <c r="AH96" s="250">
        <f t="shared" si="74"/>
        <v>0</v>
      </c>
      <c r="AI96" s="250">
        <f t="shared" si="74"/>
        <v>0</v>
      </c>
      <c r="AJ96" s="250">
        <f t="shared" si="74"/>
        <v>0</v>
      </c>
      <c r="AK96" s="250">
        <f t="shared" si="74"/>
        <v>0</v>
      </c>
      <c r="AL96" s="250">
        <f t="shared" si="74"/>
        <v>0</v>
      </c>
      <c r="AM96" s="83"/>
    </row>
    <row r="97" spans="20:39" ht="24.75" customHeight="1">
      <c r="T97" s="313" t="s">
        <v>179</v>
      </c>
      <c r="U97" s="313"/>
      <c r="V97" s="248">
        <f aca="true" t="shared" si="75" ref="V97:AL97">IF(OR($C$27*2&gt;$C$28,$H$27*2&gt;$H$28,$M$27*2&gt;$M$28,$N$27*2&gt;$N$28,$R$27*2&gt;$R$28),TRUNC(C27-C65,10),0)</f>
        <v>0</v>
      </c>
      <c r="W97" s="248">
        <f t="shared" si="75"/>
        <v>0</v>
      </c>
      <c r="X97" s="248">
        <f t="shared" si="75"/>
        <v>0</v>
      </c>
      <c r="Y97" s="248">
        <f t="shared" si="75"/>
        <v>0</v>
      </c>
      <c r="Z97" s="248">
        <f t="shared" si="75"/>
        <v>0</v>
      </c>
      <c r="AA97" s="248">
        <f t="shared" si="75"/>
        <v>0</v>
      </c>
      <c r="AB97" s="248">
        <f t="shared" si="75"/>
        <v>0</v>
      </c>
      <c r="AC97" s="248">
        <f t="shared" si="75"/>
        <v>0</v>
      </c>
      <c r="AD97" s="248">
        <f t="shared" si="75"/>
        <v>0</v>
      </c>
      <c r="AE97" s="248">
        <f t="shared" si="75"/>
        <v>0</v>
      </c>
      <c r="AF97" s="248">
        <f t="shared" si="75"/>
        <v>0</v>
      </c>
      <c r="AG97" s="248">
        <f t="shared" si="75"/>
        <v>0</v>
      </c>
      <c r="AH97" s="248">
        <f t="shared" si="75"/>
        <v>0</v>
      </c>
      <c r="AI97" s="248">
        <f t="shared" si="75"/>
        <v>0</v>
      </c>
      <c r="AJ97" s="248">
        <f t="shared" si="75"/>
        <v>0</v>
      </c>
      <c r="AK97" s="248">
        <f t="shared" si="75"/>
        <v>0</v>
      </c>
      <c r="AL97" s="248">
        <f t="shared" si="75"/>
        <v>0</v>
      </c>
      <c r="AM97" s="178"/>
    </row>
  </sheetData>
  <sheetProtection sheet="1" objects="1" scenarios="1"/>
  <mergeCells count="49">
    <mergeCell ref="H8:I8"/>
    <mergeCell ref="F32:H32"/>
    <mergeCell ref="A32:E32"/>
    <mergeCell ref="A33:E33"/>
    <mergeCell ref="F33:H33"/>
    <mergeCell ref="H11:L11"/>
    <mergeCell ref="I12:J12"/>
    <mergeCell ref="B11:B13"/>
    <mergeCell ref="F31:H31"/>
    <mergeCell ref="P12:Q12"/>
    <mergeCell ref="A30:S30"/>
    <mergeCell ref="H42:L42"/>
    <mergeCell ref="A11:A13"/>
    <mergeCell ref="H12:H13"/>
    <mergeCell ref="H43:H44"/>
    <mergeCell ref="K12:L12"/>
    <mergeCell ref="I43:J43"/>
    <mergeCell ref="R43:S43"/>
    <mergeCell ref="K43:L43"/>
    <mergeCell ref="N43:O43"/>
    <mergeCell ref="M42:M44"/>
    <mergeCell ref="N42:S42"/>
    <mergeCell ref="P43:Q43"/>
    <mergeCell ref="C40:L40"/>
    <mergeCell ref="A42:A44"/>
    <mergeCell ref="B42:B44"/>
    <mergeCell ref="C42:G42"/>
    <mergeCell ref="C43:C44"/>
    <mergeCell ref="D43:F43"/>
    <mergeCell ref="G43:G44"/>
    <mergeCell ref="C2:L2"/>
    <mergeCell ref="C3:L3"/>
    <mergeCell ref="C4:L4"/>
    <mergeCell ref="C5:L5"/>
    <mergeCell ref="C11:G11"/>
    <mergeCell ref="D12:F12"/>
    <mergeCell ref="C12:C13"/>
    <mergeCell ref="F9:J9"/>
    <mergeCell ref="G12:G13"/>
    <mergeCell ref="C7:L7"/>
    <mergeCell ref="U13:AB13"/>
    <mergeCell ref="U44:AB44"/>
    <mergeCell ref="T95:U95"/>
    <mergeCell ref="T96:U96"/>
    <mergeCell ref="T97:U97"/>
    <mergeCell ref="M11:M13"/>
    <mergeCell ref="N11:S11"/>
    <mergeCell ref="N12:O12"/>
    <mergeCell ref="R12:S12"/>
  </mergeCells>
  <conditionalFormatting sqref="T95:T97 V95:AL95">
    <cfRule type="expression" priority="4" dxfId="6" stopIfTrue="1">
      <formula>"НЕ(ИЛИ($C$23*2&gt;$C$24;$G$23*2&gt;$G$24;$K$23*2&gt;$K$24))"</formula>
    </cfRule>
  </conditionalFormatting>
  <conditionalFormatting sqref="F32:F33">
    <cfRule type="expression" priority="1" dxfId="5" stopIfTrue="1">
      <formula>$D$28="Расшифровка не требуется"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geOrder="overThenDown" paperSize="9" scale="58" r:id="rId1"/>
  <headerFooter>
    <oddFooter>&amp;C&amp;P</oddFooter>
  </headerFooter>
  <rowBreaks count="1" manualBreakCount="1">
    <brk id="3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AL38"/>
  <sheetViews>
    <sheetView showZeros="0" zoomScalePageLayoutView="0" workbookViewId="0" topLeftCell="A11">
      <selection activeCell="D18" sqref="D18"/>
    </sheetView>
  </sheetViews>
  <sheetFormatPr defaultColWidth="9.140625" defaultRowHeight="15"/>
  <cols>
    <col min="1" max="1" width="37.7109375" style="105" customWidth="1"/>
    <col min="2" max="2" width="6.28125" style="105" customWidth="1"/>
    <col min="3" max="3" width="9.140625" style="105" customWidth="1"/>
    <col min="4" max="4" width="14.7109375" style="105" customWidth="1"/>
    <col min="5" max="5" width="58.421875" style="105" customWidth="1"/>
    <col min="6" max="6" width="9.140625" style="105" customWidth="1"/>
    <col min="7" max="8" width="12.28125" style="105" customWidth="1"/>
    <col min="9" max="9" width="11.8515625" style="105" customWidth="1"/>
    <col min="10" max="10" width="13.421875" style="105" customWidth="1"/>
    <col min="11" max="11" width="10.7109375" style="105" customWidth="1"/>
    <col min="12" max="12" width="12.57421875" style="105" customWidth="1"/>
    <col min="13" max="13" width="11.421875" style="105" customWidth="1"/>
    <col min="14" max="14" width="11.57421875" style="105" customWidth="1"/>
    <col min="15" max="15" width="12.140625" style="105" customWidth="1"/>
    <col min="16" max="16" width="11.7109375" style="105" customWidth="1"/>
    <col min="17" max="17" width="11.28125" style="105" customWidth="1"/>
    <col min="18" max="18" width="10.7109375" style="105" customWidth="1"/>
    <col min="19" max="21" width="11.28125" style="105" customWidth="1"/>
    <col min="22" max="22" width="9.140625" style="105" customWidth="1"/>
    <col min="23" max="23" width="16.00390625" style="105" customWidth="1"/>
    <col min="24" max="16384" width="9.140625" style="105" customWidth="1"/>
  </cols>
  <sheetData>
    <row r="1" spans="1:21" ht="14.25">
      <c r="A1" s="25" t="s">
        <v>297</v>
      </c>
      <c r="B1" s="103" t="s">
        <v>56</v>
      </c>
      <c r="C1" s="41">
        <f>'11-ОИП(Раздел 1)'!C1</f>
        <v>0</v>
      </c>
      <c r="D1" s="42">
        <f>'11-ОИП(Раздел 1)'!D1</f>
        <v>0</v>
      </c>
      <c r="E1" s="104"/>
      <c r="F1" s="104"/>
      <c r="G1" s="104"/>
      <c r="H1" s="104"/>
      <c r="I1" s="104"/>
      <c r="J1" s="104"/>
      <c r="K1" s="104"/>
      <c r="L1" s="104"/>
      <c r="M1" s="104"/>
      <c r="N1" s="132"/>
      <c r="O1" s="132"/>
      <c r="P1" s="132"/>
      <c r="Q1" s="132"/>
      <c r="R1" s="132"/>
      <c r="S1" s="132"/>
      <c r="T1" s="132"/>
      <c r="U1" s="132"/>
    </row>
    <row r="2" spans="1:21" ht="37.5" customHeight="1">
      <c r="A2" s="104"/>
      <c r="B2" s="104"/>
      <c r="C2" s="303">
        <f>'11-ОИП(Раздел 1)'!B7</f>
        <v>0</v>
      </c>
      <c r="D2" s="303"/>
      <c r="E2" s="303"/>
      <c r="F2" s="303"/>
      <c r="G2" s="128"/>
      <c r="H2" s="128"/>
      <c r="I2" s="128"/>
      <c r="J2" s="128"/>
      <c r="K2" s="128"/>
      <c r="L2" s="128"/>
      <c r="M2" s="128"/>
      <c r="N2" s="144"/>
      <c r="O2" s="144"/>
      <c r="P2" s="132"/>
      <c r="Q2" s="132"/>
      <c r="R2" s="132"/>
      <c r="S2" s="132"/>
      <c r="T2" s="132"/>
      <c r="U2" s="132"/>
    </row>
    <row r="3" spans="1:21" ht="14.25" customHeight="1">
      <c r="A3" s="104"/>
      <c r="B3" s="104"/>
      <c r="C3" s="369" t="s">
        <v>100</v>
      </c>
      <c r="D3" s="369"/>
      <c r="E3" s="369"/>
      <c r="F3" s="369"/>
      <c r="G3" s="129"/>
      <c r="H3" s="129"/>
      <c r="I3" s="129"/>
      <c r="J3" s="129"/>
      <c r="K3" s="129"/>
      <c r="L3" s="129"/>
      <c r="M3" s="129"/>
      <c r="N3" s="145"/>
      <c r="O3" s="145"/>
      <c r="P3" s="132"/>
      <c r="Q3" s="132"/>
      <c r="R3" s="132"/>
      <c r="S3" s="132"/>
      <c r="T3" s="132"/>
      <c r="U3" s="132"/>
    </row>
    <row r="4" spans="1:21" ht="23.25" customHeight="1">
      <c r="A4" s="104"/>
      <c r="B4" s="104"/>
      <c r="C4" s="370">
        <f>'11-ОИП(Раздел 1)'!B9</f>
        <v>0</v>
      </c>
      <c r="D4" s="370"/>
      <c r="E4" s="370"/>
      <c r="F4" s="370"/>
      <c r="G4" s="128"/>
      <c r="H4" s="128"/>
      <c r="I4" s="128"/>
      <c r="J4" s="128"/>
      <c r="K4" s="128"/>
      <c r="L4" s="128"/>
      <c r="M4" s="128"/>
      <c r="N4" s="144"/>
      <c r="O4" s="144"/>
      <c r="P4" s="132"/>
      <c r="Q4" s="132"/>
      <c r="R4" s="132"/>
      <c r="S4" s="132"/>
      <c r="T4" s="132"/>
      <c r="U4" s="132"/>
    </row>
    <row r="5" spans="1:21" ht="14.25" customHeight="1">
      <c r="A5" s="104"/>
      <c r="B5" s="104"/>
      <c r="C5" s="369" t="s">
        <v>286</v>
      </c>
      <c r="D5" s="369"/>
      <c r="E5" s="369"/>
      <c r="F5" s="369"/>
      <c r="G5" s="129"/>
      <c r="H5" s="129"/>
      <c r="I5" s="129"/>
      <c r="J5" s="129"/>
      <c r="K5" s="129"/>
      <c r="L5" s="129"/>
      <c r="M5" s="129"/>
      <c r="N5" s="145"/>
      <c r="O5" s="145"/>
      <c r="P5" s="132"/>
      <c r="Q5" s="132"/>
      <c r="R5" s="132"/>
      <c r="S5" s="132"/>
      <c r="T5" s="132"/>
      <c r="U5" s="132"/>
    </row>
    <row r="6" spans="1:21" ht="14.25">
      <c r="A6" s="104"/>
      <c r="B6" s="104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46"/>
      <c r="O6" s="146"/>
      <c r="P6" s="132"/>
      <c r="Q6" s="132"/>
      <c r="R6" s="132"/>
      <c r="S6" s="132"/>
      <c r="T6" s="132"/>
      <c r="U6" s="132"/>
    </row>
    <row r="7" spans="1:21" ht="33" customHeight="1">
      <c r="A7" s="107"/>
      <c r="B7" s="108"/>
      <c r="C7" s="371" t="s">
        <v>217</v>
      </c>
      <c r="D7" s="371"/>
      <c r="E7" s="371"/>
      <c r="F7" s="371"/>
      <c r="G7" s="142"/>
      <c r="H7" s="142"/>
      <c r="I7" s="142"/>
      <c r="J7" s="142"/>
      <c r="K7" s="142"/>
      <c r="L7" s="108"/>
      <c r="M7" s="108"/>
      <c r="N7" s="142"/>
      <c r="O7" s="142"/>
      <c r="P7" s="132"/>
      <c r="Q7" s="132"/>
      <c r="R7" s="132"/>
      <c r="S7" s="132"/>
      <c r="T7" s="132"/>
      <c r="U7" s="132"/>
    </row>
    <row r="8" spans="1:21" ht="15.75">
      <c r="A8" s="109"/>
      <c r="B8" s="110"/>
      <c r="C8" s="110"/>
      <c r="D8" s="372">
        <f>CONCATENATE('11-ОИП(Раздел 1)'!D12,'11-ОИП(Раздел 1)'!F12,'11-ОИП(Раздел 1)'!G12,IF('11-ОИП(Раздел 1)'!G12&lt;&gt;""," г.",""))</f>
      </c>
      <c r="E8" s="372"/>
      <c r="F8" s="111"/>
      <c r="G8" s="198"/>
      <c r="H8" s="198"/>
      <c r="I8" s="198"/>
      <c r="J8" s="143"/>
      <c r="K8" s="143"/>
      <c r="L8" s="109"/>
      <c r="M8" s="109"/>
      <c r="N8" s="143"/>
      <c r="O8" s="143"/>
      <c r="P8" s="132"/>
      <c r="Q8" s="132"/>
      <c r="R8" s="132"/>
      <c r="S8" s="132"/>
      <c r="T8" s="132"/>
      <c r="U8" s="132"/>
    </row>
    <row r="9" spans="1:21" ht="15" customHeight="1">
      <c r="A9" s="40" t="s">
        <v>55</v>
      </c>
      <c r="B9" s="40"/>
      <c r="C9" s="40"/>
      <c r="D9" s="373" t="s">
        <v>287</v>
      </c>
      <c r="E9" s="373"/>
      <c r="F9" s="199"/>
      <c r="G9" s="199"/>
      <c r="H9" s="199"/>
      <c r="I9" s="199"/>
      <c r="J9" s="199"/>
      <c r="K9" s="112"/>
      <c r="L9" s="112"/>
      <c r="M9" s="112"/>
      <c r="N9" s="115"/>
      <c r="O9" s="115"/>
      <c r="P9" s="132"/>
      <c r="Q9" s="132"/>
      <c r="R9" s="132"/>
      <c r="S9" s="132"/>
      <c r="T9" s="132"/>
      <c r="U9" s="132"/>
    </row>
    <row r="10" spans="1:21" s="197" customFormat="1" ht="11.25">
      <c r="A10" s="40"/>
      <c r="B10" s="40"/>
      <c r="C10" s="40"/>
      <c r="D10" s="236"/>
      <c r="E10" s="236"/>
      <c r="F10" s="130"/>
      <c r="G10" s="130"/>
      <c r="H10" s="130"/>
      <c r="I10" s="130"/>
      <c r="J10" s="130"/>
      <c r="K10" s="112"/>
      <c r="L10" s="112"/>
      <c r="M10" s="112"/>
      <c r="N10" s="195"/>
      <c r="O10" s="195"/>
      <c r="P10" s="196"/>
      <c r="Q10" s="196"/>
      <c r="R10" s="196"/>
      <c r="S10" s="196"/>
      <c r="T10" s="196"/>
      <c r="U10" s="196"/>
    </row>
    <row r="11" spans="1:21" ht="45" customHeight="1">
      <c r="A11" s="353" t="s">
        <v>216</v>
      </c>
      <c r="B11" s="353" t="s">
        <v>53</v>
      </c>
      <c r="C11" s="286" t="s">
        <v>253</v>
      </c>
      <c r="D11" s="287"/>
      <c r="E11" s="288"/>
      <c r="F11" s="353" t="s">
        <v>220</v>
      </c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</row>
    <row r="12" spans="1:21" ht="19.5" customHeight="1">
      <c r="A12" s="353"/>
      <c r="B12" s="353"/>
      <c r="C12" s="353" t="s">
        <v>52</v>
      </c>
      <c r="D12" s="308" t="s">
        <v>218</v>
      </c>
      <c r="E12" s="309"/>
      <c r="F12" s="297" t="s">
        <v>52</v>
      </c>
      <c r="G12" s="353" t="s">
        <v>218</v>
      </c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</row>
    <row r="13" spans="1:21" ht="29.25" customHeight="1">
      <c r="A13" s="353"/>
      <c r="B13" s="353"/>
      <c r="C13" s="353"/>
      <c r="D13" s="384"/>
      <c r="E13" s="385"/>
      <c r="F13" s="298"/>
      <c r="G13" s="353" t="s">
        <v>221</v>
      </c>
      <c r="H13" s="353"/>
      <c r="I13" s="353"/>
      <c r="J13" s="353"/>
      <c r="K13" s="353" t="s">
        <v>227</v>
      </c>
      <c r="L13" s="353"/>
      <c r="M13" s="353"/>
      <c r="N13" s="353"/>
      <c r="O13" s="353" t="s">
        <v>228</v>
      </c>
      <c r="P13" s="353"/>
      <c r="Q13" s="353"/>
      <c r="R13" s="353"/>
      <c r="S13" s="353" t="s">
        <v>229</v>
      </c>
      <c r="T13" s="353"/>
      <c r="U13" s="353"/>
    </row>
    <row r="14" spans="1:21" ht="14.25">
      <c r="A14" s="353"/>
      <c r="B14" s="353"/>
      <c r="C14" s="353"/>
      <c r="D14" s="384"/>
      <c r="E14" s="385"/>
      <c r="F14" s="298"/>
      <c r="G14" s="353" t="s">
        <v>222</v>
      </c>
      <c r="H14" s="353"/>
      <c r="I14" s="353"/>
      <c r="J14" s="353"/>
      <c r="K14" s="353" t="s">
        <v>222</v>
      </c>
      <c r="L14" s="353"/>
      <c r="M14" s="353"/>
      <c r="N14" s="353"/>
      <c r="O14" s="353" t="s">
        <v>222</v>
      </c>
      <c r="P14" s="353"/>
      <c r="Q14" s="353"/>
      <c r="R14" s="353"/>
      <c r="S14" s="353"/>
      <c r="T14" s="353"/>
      <c r="U14" s="353"/>
    </row>
    <row r="15" spans="1:38" ht="19.5" customHeight="1">
      <c r="A15" s="353"/>
      <c r="B15" s="353"/>
      <c r="C15" s="353"/>
      <c r="D15" s="290"/>
      <c r="E15" s="310"/>
      <c r="F15" s="298"/>
      <c r="G15" s="350" t="s">
        <v>223</v>
      </c>
      <c r="H15" s="350"/>
      <c r="I15" s="350" t="s">
        <v>224</v>
      </c>
      <c r="J15" s="350"/>
      <c r="K15" s="350" t="s">
        <v>223</v>
      </c>
      <c r="L15" s="350"/>
      <c r="M15" s="350" t="s">
        <v>224</v>
      </c>
      <c r="N15" s="350"/>
      <c r="O15" s="353" t="s">
        <v>223</v>
      </c>
      <c r="P15" s="353"/>
      <c r="Q15" s="353" t="s">
        <v>224</v>
      </c>
      <c r="R15" s="353"/>
      <c r="S15" s="353" t="s">
        <v>230</v>
      </c>
      <c r="T15" s="353" t="s">
        <v>231</v>
      </c>
      <c r="U15" s="353" t="s">
        <v>232</v>
      </c>
      <c r="W15" s="27"/>
      <c r="X15" s="97">
        <f aca="true" t="shared" si="0" ref="X15:AL15">COUNTIF(X18:X29,"&lt;&gt;0")-COUNTIF(X18:X29,"x")-COUNTIF(X18:X29,"х")-COUNTIF(X18:X29,"")</f>
        <v>0</v>
      </c>
      <c r="Y15" s="97">
        <f t="shared" si="0"/>
        <v>0</v>
      </c>
      <c r="Z15" s="97">
        <f t="shared" si="0"/>
        <v>0</v>
      </c>
      <c r="AA15" s="97">
        <f t="shared" si="0"/>
        <v>0</v>
      </c>
      <c r="AB15" s="97">
        <f t="shared" si="0"/>
        <v>0</v>
      </c>
      <c r="AC15" s="97">
        <f t="shared" si="0"/>
        <v>0</v>
      </c>
      <c r="AD15" s="97">
        <f t="shared" si="0"/>
        <v>0</v>
      </c>
      <c r="AE15" s="97">
        <f t="shared" si="0"/>
        <v>0</v>
      </c>
      <c r="AF15" s="97">
        <f t="shared" si="0"/>
        <v>0</v>
      </c>
      <c r="AG15" s="97">
        <f t="shared" si="0"/>
        <v>0</v>
      </c>
      <c r="AH15" s="97">
        <f t="shared" si="0"/>
        <v>0</v>
      </c>
      <c r="AI15" s="97">
        <f t="shared" si="0"/>
        <v>0</v>
      </c>
      <c r="AJ15" s="97">
        <f t="shared" si="0"/>
        <v>0</v>
      </c>
      <c r="AK15" s="97">
        <f t="shared" si="0"/>
        <v>0</v>
      </c>
      <c r="AL15" s="97">
        <f t="shared" si="0"/>
        <v>0</v>
      </c>
    </row>
    <row r="16" spans="1:38" ht="114" customHeight="1">
      <c r="A16" s="353"/>
      <c r="B16" s="353"/>
      <c r="C16" s="353"/>
      <c r="D16" s="95" t="s">
        <v>257</v>
      </c>
      <c r="E16" s="34" t="s">
        <v>219</v>
      </c>
      <c r="F16" s="299"/>
      <c r="G16" s="96" t="s">
        <v>225</v>
      </c>
      <c r="H16" s="96" t="s">
        <v>226</v>
      </c>
      <c r="I16" s="90" t="s">
        <v>225</v>
      </c>
      <c r="J16" s="90" t="s">
        <v>226</v>
      </c>
      <c r="K16" s="96" t="s">
        <v>225</v>
      </c>
      <c r="L16" s="96" t="s">
        <v>226</v>
      </c>
      <c r="M16" s="90" t="s">
        <v>225</v>
      </c>
      <c r="N16" s="90" t="s">
        <v>226</v>
      </c>
      <c r="O16" s="96" t="s">
        <v>225</v>
      </c>
      <c r="P16" s="96" t="s">
        <v>226</v>
      </c>
      <c r="Q16" s="90" t="s">
        <v>225</v>
      </c>
      <c r="R16" s="90" t="s">
        <v>226</v>
      </c>
      <c r="S16" s="353"/>
      <c r="T16" s="353"/>
      <c r="U16" s="353"/>
      <c r="W16" s="388" t="s">
        <v>73</v>
      </c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</row>
    <row r="17" spans="1:38" ht="14.25">
      <c r="A17" s="116" t="s">
        <v>50</v>
      </c>
      <c r="B17" s="116" t="s">
        <v>49</v>
      </c>
      <c r="C17" s="116">
        <v>1</v>
      </c>
      <c r="D17" s="116">
        <v>2</v>
      </c>
      <c r="E17" s="116">
        <v>3</v>
      </c>
      <c r="F17" s="116">
        <v>4</v>
      </c>
      <c r="G17" s="116">
        <v>5</v>
      </c>
      <c r="H17" s="116">
        <v>6</v>
      </c>
      <c r="I17" s="116">
        <v>7</v>
      </c>
      <c r="J17" s="116">
        <v>8</v>
      </c>
      <c r="K17" s="116">
        <v>9</v>
      </c>
      <c r="L17" s="116">
        <v>10</v>
      </c>
      <c r="M17" s="116">
        <v>11</v>
      </c>
      <c r="N17" s="116">
        <v>12</v>
      </c>
      <c r="O17" s="116">
        <v>13</v>
      </c>
      <c r="P17" s="116">
        <v>14</v>
      </c>
      <c r="Q17" s="116">
        <v>15</v>
      </c>
      <c r="R17" s="116">
        <v>16</v>
      </c>
      <c r="S17" s="116">
        <v>17</v>
      </c>
      <c r="T17" s="116">
        <v>18</v>
      </c>
      <c r="U17" s="116">
        <v>19</v>
      </c>
      <c r="W17" s="256" t="s">
        <v>74</v>
      </c>
      <c r="X17" s="256" t="s">
        <v>84</v>
      </c>
      <c r="Y17" s="256" t="s">
        <v>85</v>
      </c>
      <c r="Z17" s="256" t="s">
        <v>86</v>
      </c>
      <c r="AA17" s="256" t="s">
        <v>87</v>
      </c>
      <c r="AB17" s="256" t="s">
        <v>88</v>
      </c>
      <c r="AC17" s="256" t="s">
        <v>299</v>
      </c>
      <c r="AD17" s="256" t="s">
        <v>300</v>
      </c>
      <c r="AE17" s="256" t="s">
        <v>301</v>
      </c>
      <c r="AF17" s="256" t="s">
        <v>302</v>
      </c>
      <c r="AG17" s="256" t="s">
        <v>303</v>
      </c>
      <c r="AH17" s="256" t="s">
        <v>304</v>
      </c>
      <c r="AI17" s="256" t="s">
        <v>305</v>
      </c>
      <c r="AJ17" s="256" t="s">
        <v>337</v>
      </c>
      <c r="AK17" s="256" t="s">
        <v>338</v>
      </c>
      <c r="AL17" s="256" t="s">
        <v>339</v>
      </c>
    </row>
    <row r="18" spans="1:38" ht="14.25">
      <c r="A18" s="176">
        <v>2019</v>
      </c>
      <c r="B18" s="131" t="s">
        <v>65</v>
      </c>
      <c r="C18" s="117">
        <f>SUM(D18+E18)</f>
        <v>0</v>
      </c>
      <c r="D18" s="207"/>
      <c r="E18" s="207"/>
      <c r="F18" s="117">
        <f>SUM(G18:R18)</f>
        <v>0</v>
      </c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118" t="s">
        <v>32</v>
      </c>
      <c r="T18" s="118" t="s">
        <v>32</v>
      </c>
      <c r="U18" s="118" t="s">
        <v>32</v>
      </c>
      <c r="W18" s="264" t="s">
        <v>340</v>
      </c>
      <c r="X18" s="367">
        <f aca="true" t="shared" si="1" ref="X18:AI18">IF(G18&lt;G19,G18-G19,0)</f>
        <v>0</v>
      </c>
      <c r="Y18" s="367">
        <f t="shared" si="1"/>
        <v>0</v>
      </c>
      <c r="Z18" s="367">
        <f t="shared" si="1"/>
        <v>0</v>
      </c>
      <c r="AA18" s="367">
        <f t="shared" si="1"/>
        <v>0</v>
      </c>
      <c r="AB18" s="367">
        <f t="shared" si="1"/>
        <v>0</v>
      </c>
      <c r="AC18" s="367">
        <f t="shared" si="1"/>
        <v>0</v>
      </c>
      <c r="AD18" s="367">
        <f t="shared" si="1"/>
        <v>0</v>
      </c>
      <c r="AE18" s="367">
        <f t="shared" si="1"/>
        <v>0</v>
      </c>
      <c r="AF18" s="367">
        <f t="shared" si="1"/>
        <v>0</v>
      </c>
      <c r="AG18" s="367">
        <f t="shared" si="1"/>
        <v>0</v>
      </c>
      <c r="AH18" s="367">
        <f t="shared" si="1"/>
        <v>0</v>
      </c>
      <c r="AI18" s="367">
        <f t="shared" si="1"/>
        <v>0</v>
      </c>
      <c r="AJ18" s="368" t="s">
        <v>32</v>
      </c>
      <c r="AK18" s="368" t="s">
        <v>32</v>
      </c>
      <c r="AL18" s="368" t="s">
        <v>32</v>
      </c>
    </row>
    <row r="19" spans="1:38" ht="27.75" customHeight="1">
      <c r="A19" s="119" t="s">
        <v>233</v>
      </c>
      <c r="B19" s="131" t="s">
        <v>235</v>
      </c>
      <c r="C19" s="123" t="s">
        <v>32</v>
      </c>
      <c r="D19" s="118" t="s">
        <v>32</v>
      </c>
      <c r="E19" s="118" t="s">
        <v>32</v>
      </c>
      <c r="F19" s="117">
        <f aca="true" t="shared" si="2" ref="F19:F30">SUM(G19:R19)</f>
        <v>0</v>
      </c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18" t="s">
        <v>32</v>
      </c>
      <c r="T19" s="118" t="s">
        <v>32</v>
      </c>
      <c r="U19" s="118" t="s">
        <v>32</v>
      </c>
      <c r="W19" s="264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8"/>
      <c r="AK19" s="368"/>
      <c r="AL19" s="368"/>
    </row>
    <row r="20" spans="1:38" ht="14.25">
      <c r="A20" s="120">
        <v>2020</v>
      </c>
      <c r="B20" s="131" t="s">
        <v>64</v>
      </c>
      <c r="C20" s="117">
        <f>SUM(D20+E20)</f>
        <v>0</v>
      </c>
      <c r="D20" s="207"/>
      <c r="E20" s="207"/>
      <c r="F20" s="117">
        <f t="shared" si="2"/>
        <v>0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118" t="s">
        <v>32</v>
      </c>
      <c r="T20" s="118" t="s">
        <v>32</v>
      </c>
      <c r="U20" s="118" t="s">
        <v>32</v>
      </c>
      <c r="W20" s="264" t="s">
        <v>341</v>
      </c>
      <c r="X20" s="367">
        <f aca="true" t="shared" si="3" ref="X20:AI20">IF(G20&lt;G21,G20-G21,0)</f>
        <v>0</v>
      </c>
      <c r="Y20" s="367">
        <f t="shared" si="3"/>
        <v>0</v>
      </c>
      <c r="Z20" s="367">
        <f t="shared" si="3"/>
        <v>0</v>
      </c>
      <c r="AA20" s="367">
        <f t="shared" si="3"/>
        <v>0</v>
      </c>
      <c r="AB20" s="367">
        <f t="shared" si="3"/>
        <v>0</v>
      </c>
      <c r="AC20" s="367">
        <f t="shared" si="3"/>
        <v>0</v>
      </c>
      <c r="AD20" s="367">
        <f t="shared" si="3"/>
        <v>0</v>
      </c>
      <c r="AE20" s="367">
        <f t="shared" si="3"/>
        <v>0</v>
      </c>
      <c r="AF20" s="367">
        <f t="shared" si="3"/>
        <v>0</v>
      </c>
      <c r="AG20" s="367">
        <f t="shared" si="3"/>
        <v>0</v>
      </c>
      <c r="AH20" s="367">
        <f t="shared" si="3"/>
        <v>0</v>
      </c>
      <c r="AI20" s="367">
        <f t="shared" si="3"/>
        <v>0</v>
      </c>
      <c r="AJ20" s="368" t="s">
        <v>32</v>
      </c>
      <c r="AK20" s="368" t="s">
        <v>32</v>
      </c>
      <c r="AL20" s="368" t="s">
        <v>32</v>
      </c>
    </row>
    <row r="21" spans="1:38" ht="27" customHeight="1">
      <c r="A21" s="119" t="s">
        <v>233</v>
      </c>
      <c r="B21" s="131" t="s">
        <v>236</v>
      </c>
      <c r="C21" s="123" t="s">
        <v>32</v>
      </c>
      <c r="D21" s="118" t="s">
        <v>32</v>
      </c>
      <c r="E21" s="118" t="s">
        <v>32</v>
      </c>
      <c r="F21" s="117">
        <f t="shared" si="2"/>
        <v>0</v>
      </c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118" t="s">
        <v>32</v>
      </c>
      <c r="T21" s="118" t="s">
        <v>32</v>
      </c>
      <c r="U21" s="118" t="s">
        <v>32</v>
      </c>
      <c r="W21" s="264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8"/>
      <c r="AK21" s="368"/>
      <c r="AL21" s="368"/>
    </row>
    <row r="22" spans="1:38" ht="14.25">
      <c r="A22" s="120">
        <v>2021</v>
      </c>
      <c r="B22" s="131" t="s">
        <v>63</v>
      </c>
      <c r="C22" s="117">
        <f>SUM(D22+E22)</f>
        <v>0</v>
      </c>
      <c r="D22" s="207"/>
      <c r="E22" s="207"/>
      <c r="F22" s="117">
        <f t="shared" si="2"/>
        <v>0</v>
      </c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118" t="s">
        <v>32</v>
      </c>
      <c r="T22" s="118" t="s">
        <v>32</v>
      </c>
      <c r="U22" s="118" t="s">
        <v>32</v>
      </c>
      <c r="W22" s="264" t="s">
        <v>342</v>
      </c>
      <c r="X22" s="367">
        <f aca="true" t="shared" si="4" ref="X22:AI22">IF(G22&lt;G23,G22-G23,0)</f>
        <v>0</v>
      </c>
      <c r="Y22" s="367">
        <f t="shared" si="4"/>
        <v>0</v>
      </c>
      <c r="Z22" s="367">
        <f t="shared" si="4"/>
        <v>0</v>
      </c>
      <c r="AA22" s="367">
        <f t="shared" si="4"/>
        <v>0</v>
      </c>
      <c r="AB22" s="367">
        <f t="shared" si="4"/>
        <v>0</v>
      </c>
      <c r="AC22" s="367">
        <f t="shared" si="4"/>
        <v>0</v>
      </c>
      <c r="AD22" s="367">
        <f t="shared" si="4"/>
        <v>0</v>
      </c>
      <c r="AE22" s="367">
        <f t="shared" si="4"/>
        <v>0</v>
      </c>
      <c r="AF22" s="367">
        <f t="shared" si="4"/>
        <v>0</v>
      </c>
      <c r="AG22" s="367">
        <f t="shared" si="4"/>
        <v>0</v>
      </c>
      <c r="AH22" s="367">
        <f t="shared" si="4"/>
        <v>0</v>
      </c>
      <c r="AI22" s="367">
        <f t="shared" si="4"/>
        <v>0</v>
      </c>
      <c r="AJ22" s="368" t="s">
        <v>32</v>
      </c>
      <c r="AK22" s="368" t="s">
        <v>32</v>
      </c>
      <c r="AL22" s="368" t="s">
        <v>32</v>
      </c>
    </row>
    <row r="23" spans="1:38" ht="30" customHeight="1">
      <c r="A23" s="119" t="s">
        <v>233</v>
      </c>
      <c r="B23" s="131" t="s">
        <v>237</v>
      </c>
      <c r="C23" s="123" t="s">
        <v>32</v>
      </c>
      <c r="D23" s="118" t="s">
        <v>32</v>
      </c>
      <c r="E23" s="118" t="s">
        <v>32</v>
      </c>
      <c r="F23" s="117">
        <f t="shared" si="2"/>
        <v>0</v>
      </c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118" t="s">
        <v>32</v>
      </c>
      <c r="T23" s="118" t="s">
        <v>32</v>
      </c>
      <c r="U23" s="118" t="s">
        <v>32</v>
      </c>
      <c r="W23" s="264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8"/>
      <c r="AK23" s="368"/>
      <c r="AL23" s="368"/>
    </row>
    <row r="24" spans="1:38" ht="14.25">
      <c r="A24" s="120">
        <v>2022</v>
      </c>
      <c r="B24" s="131" t="s">
        <v>62</v>
      </c>
      <c r="C24" s="117">
        <f>SUM(D24+E24)</f>
        <v>0</v>
      </c>
      <c r="D24" s="207"/>
      <c r="E24" s="207"/>
      <c r="F24" s="117">
        <f t="shared" si="2"/>
        <v>0</v>
      </c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118" t="s">
        <v>32</v>
      </c>
      <c r="U24" s="118" t="s">
        <v>32</v>
      </c>
      <c r="W24" s="264" t="s">
        <v>343</v>
      </c>
      <c r="X24" s="367">
        <f aca="true" t="shared" si="5" ref="X24:AJ24">IF(G24&lt;G25,G24-G25,0)</f>
        <v>0</v>
      </c>
      <c r="Y24" s="367">
        <f t="shared" si="5"/>
        <v>0</v>
      </c>
      <c r="Z24" s="367">
        <f t="shared" si="5"/>
        <v>0</v>
      </c>
      <c r="AA24" s="367">
        <f t="shared" si="5"/>
        <v>0</v>
      </c>
      <c r="AB24" s="367">
        <f t="shared" si="5"/>
        <v>0</v>
      </c>
      <c r="AC24" s="367">
        <f t="shared" si="5"/>
        <v>0</v>
      </c>
      <c r="AD24" s="367">
        <f t="shared" si="5"/>
        <v>0</v>
      </c>
      <c r="AE24" s="367">
        <f t="shared" si="5"/>
        <v>0</v>
      </c>
      <c r="AF24" s="367">
        <f t="shared" si="5"/>
        <v>0</v>
      </c>
      <c r="AG24" s="367">
        <f t="shared" si="5"/>
        <v>0</v>
      </c>
      <c r="AH24" s="367">
        <f t="shared" si="5"/>
        <v>0</v>
      </c>
      <c r="AI24" s="367">
        <f t="shared" si="5"/>
        <v>0</v>
      </c>
      <c r="AJ24" s="367">
        <f t="shared" si="5"/>
        <v>0</v>
      </c>
      <c r="AK24" s="368" t="s">
        <v>32</v>
      </c>
      <c r="AL24" s="368" t="s">
        <v>32</v>
      </c>
    </row>
    <row r="25" spans="1:38" ht="27.75" customHeight="1">
      <c r="A25" s="119" t="s">
        <v>233</v>
      </c>
      <c r="B25" s="131" t="s">
        <v>238</v>
      </c>
      <c r="C25" s="123" t="s">
        <v>32</v>
      </c>
      <c r="D25" s="118" t="s">
        <v>32</v>
      </c>
      <c r="E25" s="118" t="s">
        <v>32</v>
      </c>
      <c r="F25" s="117">
        <f t="shared" si="2"/>
        <v>0</v>
      </c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118" t="s">
        <v>32</v>
      </c>
      <c r="U25" s="118" t="s">
        <v>32</v>
      </c>
      <c r="W25" s="264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8"/>
      <c r="AL25" s="368"/>
    </row>
    <row r="26" spans="1:38" ht="14.25">
      <c r="A26" s="120">
        <v>2023</v>
      </c>
      <c r="B26" s="131" t="s">
        <v>61</v>
      </c>
      <c r="C26" s="117">
        <f>SUM(D26+E26)</f>
        <v>0</v>
      </c>
      <c r="D26" s="207"/>
      <c r="E26" s="207"/>
      <c r="F26" s="117">
        <f t="shared" si="2"/>
        <v>0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118" t="s">
        <v>32</v>
      </c>
      <c r="W26" s="264" t="s">
        <v>346</v>
      </c>
      <c r="X26" s="367">
        <f aca="true" t="shared" si="6" ref="X26:AK26">IF(G26&lt;G27,G26-G27,0)</f>
        <v>0</v>
      </c>
      <c r="Y26" s="367">
        <f t="shared" si="6"/>
        <v>0</v>
      </c>
      <c r="Z26" s="367">
        <f t="shared" si="6"/>
        <v>0</v>
      </c>
      <c r="AA26" s="367">
        <f t="shared" si="6"/>
        <v>0</v>
      </c>
      <c r="AB26" s="367">
        <f t="shared" si="6"/>
        <v>0</v>
      </c>
      <c r="AC26" s="367">
        <f t="shared" si="6"/>
        <v>0</v>
      </c>
      <c r="AD26" s="367">
        <f t="shared" si="6"/>
        <v>0</v>
      </c>
      <c r="AE26" s="367">
        <f t="shared" si="6"/>
        <v>0</v>
      </c>
      <c r="AF26" s="367">
        <f t="shared" si="6"/>
        <v>0</v>
      </c>
      <c r="AG26" s="367">
        <f t="shared" si="6"/>
        <v>0</v>
      </c>
      <c r="AH26" s="367">
        <f t="shared" si="6"/>
        <v>0</v>
      </c>
      <c r="AI26" s="367">
        <f t="shared" si="6"/>
        <v>0</v>
      </c>
      <c r="AJ26" s="367">
        <f t="shared" si="6"/>
        <v>0</v>
      </c>
      <c r="AK26" s="367">
        <f t="shared" si="6"/>
        <v>0</v>
      </c>
      <c r="AL26" s="368" t="s">
        <v>32</v>
      </c>
    </row>
    <row r="27" spans="1:38" ht="28.5" customHeight="1">
      <c r="A27" s="119" t="s">
        <v>233</v>
      </c>
      <c r="B27" s="131" t="s">
        <v>239</v>
      </c>
      <c r="C27" s="123" t="s">
        <v>32</v>
      </c>
      <c r="D27" s="118" t="s">
        <v>32</v>
      </c>
      <c r="E27" s="118" t="s">
        <v>32</v>
      </c>
      <c r="F27" s="117">
        <f t="shared" si="2"/>
        <v>0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118" t="s">
        <v>32</v>
      </c>
      <c r="W27" s="264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8"/>
    </row>
    <row r="28" spans="1:38" ht="14.25">
      <c r="A28" s="177">
        <v>2024</v>
      </c>
      <c r="B28" s="131" t="s">
        <v>60</v>
      </c>
      <c r="C28" s="117">
        <f>SUM(D28+E28)</f>
        <v>0</v>
      </c>
      <c r="D28" s="207"/>
      <c r="E28" s="207"/>
      <c r="F28" s="117">
        <f t="shared" si="2"/>
        <v>0</v>
      </c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W28" s="264" t="s">
        <v>344</v>
      </c>
      <c r="X28" s="367">
        <f aca="true" t="shared" si="7" ref="X28:AL28">IF(G28&lt;G29,G28-G29,0)</f>
        <v>0</v>
      </c>
      <c r="Y28" s="367">
        <f t="shared" si="7"/>
        <v>0</v>
      </c>
      <c r="Z28" s="367">
        <f t="shared" si="7"/>
        <v>0</v>
      </c>
      <c r="AA28" s="367">
        <f t="shared" si="7"/>
        <v>0</v>
      </c>
      <c r="AB28" s="367">
        <f t="shared" si="7"/>
        <v>0</v>
      </c>
      <c r="AC28" s="367">
        <f t="shared" si="7"/>
        <v>0</v>
      </c>
      <c r="AD28" s="367">
        <f t="shared" si="7"/>
        <v>0</v>
      </c>
      <c r="AE28" s="367">
        <f t="shared" si="7"/>
        <v>0</v>
      </c>
      <c r="AF28" s="367">
        <f t="shared" si="7"/>
        <v>0</v>
      </c>
      <c r="AG28" s="367">
        <f t="shared" si="7"/>
        <v>0</v>
      </c>
      <c r="AH28" s="367">
        <f t="shared" si="7"/>
        <v>0</v>
      </c>
      <c r="AI28" s="367">
        <f t="shared" si="7"/>
        <v>0</v>
      </c>
      <c r="AJ28" s="367">
        <f t="shared" si="7"/>
        <v>0</v>
      </c>
      <c r="AK28" s="367">
        <f t="shared" si="7"/>
        <v>0</v>
      </c>
      <c r="AL28" s="367">
        <f t="shared" si="7"/>
        <v>0</v>
      </c>
    </row>
    <row r="29" spans="1:38" ht="28.5" customHeight="1">
      <c r="A29" s="119" t="s">
        <v>233</v>
      </c>
      <c r="B29" s="131" t="s">
        <v>240</v>
      </c>
      <c r="C29" s="123" t="s">
        <v>32</v>
      </c>
      <c r="D29" s="118" t="s">
        <v>32</v>
      </c>
      <c r="E29" s="118" t="s">
        <v>32</v>
      </c>
      <c r="F29" s="117">
        <f t="shared" si="2"/>
        <v>0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W29" s="264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</row>
    <row r="30" spans="1:21" ht="14.25">
      <c r="A30" s="121" t="s">
        <v>234</v>
      </c>
      <c r="B30" s="131"/>
      <c r="C30" s="117">
        <f>SUM(D30+E30)</f>
        <v>0</v>
      </c>
      <c r="D30" s="207"/>
      <c r="E30" s="207"/>
      <c r="F30" s="117">
        <f t="shared" si="2"/>
        <v>0</v>
      </c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</row>
    <row r="31" spans="1:21" ht="14.25">
      <c r="A31" s="122" t="s">
        <v>52</v>
      </c>
      <c r="B31" s="148" t="s">
        <v>241</v>
      </c>
      <c r="C31" s="117">
        <f>SUM(C18:C30)</f>
        <v>0</v>
      </c>
      <c r="D31" s="117">
        <f>SUM(D18:D30)</f>
        <v>0</v>
      </c>
      <c r="E31" s="117">
        <f>SUM(E18:E30)</f>
        <v>0</v>
      </c>
      <c r="F31" s="117">
        <f>SUM(F18,F20,F22,F24,F26,F28,F30)</f>
        <v>0</v>
      </c>
      <c r="G31" s="117">
        <f aca="true" t="shared" si="8" ref="G31:R31">SUM(G18,G20,G22,G24,G26,G28,G30)</f>
        <v>0</v>
      </c>
      <c r="H31" s="117">
        <f t="shared" si="8"/>
        <v>0</v>
      </c>
      <c r="I31" s="117">
        <f t="shared" si="8"/>
        <v>0</v>
      </c>
      <c r="J31" s="117">
        <f t="shared" si="8"/>
        <v>0</v>
      </c>
      <c r="K31" s="117">
        <f t="shared" si="8"/>
        <v>0</v>
      </c>
      <c r="L31" s="117">
        <f t="shared" si="8"/>
        <v>0</v>
      </c>
      <c r="M31" s="117">
        <f t="shared" si="8"/>
        <v>0</v>
      </c>
      <c r="N31" s="117">
        <f t="shared" si="8"/>
        <v>0</v>
      </c>
      <c r="O31" s="117">
        <f t="shared" si="8"/>
        <v>0</v>
      </c>
      <c r="P31" s="117">
        <f t="shared" si="8"/>
        <v>0</v>
      </c>
      <c r="Q31" s="117">
        <f t="shared" si="8"/>
        <v>0</v>
      </c>
      <c r="R31" s="117">
        <f t="shared" si="8"/>
        <v>0</v>
      </c>
      <c r="S31" s="123" t="s">
        <v>32</v>
      </c>
      <c r="T31" s="123" t="s">
        <v>32</v>
      </c>
      <c r="U31" s="123" t="s">
        <v>32</v>
      </c>
    </row>
    <row r="32" spans="1:24" ht="15">
      <c r="A32" s="138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3"/>
      <c r="O32" s="133"/>
      <c r="P32" s="133"/>
      <c r="Q32" s="133"/>
      <c r="R32" s="133"/>
      <c r="S32" s="133"/>
      <c r="T32" s="133"/>
      <c r="U32" s="133"/>
      <c r="X32"/>
    </row>
    <row r="33" spans="1:31" s="114" customFormat="1" ht="39" customHeight="1">
      <c r="A33" s="382" t="s">
        <v>254</v>
      </c>
      <c r="B33" s="382"/>
      <c r="C33" s="382"/>
      <c r="D33" s="382"/>
      <c r="E33" s="382"/>
      <c r="F33" s="382"/>
      <c r="G33" s="382"/>
      <c r="H33" s="382"/>
      <c r="I33" s="139"/>
      <c r="J33" s="375" t="s">
        <v>35</v>
      </c>
      <c r="K33" s="375"/>
      <c r="L33" s="140"/>
      <c r="M33" s="140"/>
      <c r="N33" s="135"/>
      <c r="O33" s="135"/>
      <c r="P33" s="376"/>
      <c r="Q33" s="376"/>
      <c r="R33" s="376"/>
      <c r="S33" s="134"/>
      <c r="T33" s="376"/>
      <c r="U33" s="376"/>
      <c r="X33" s="105"/>
      <c r="Y33" s="105"/>
      <c r="Z33" s="105"/>
      <c r="AA33" s="105"/>
      <c r="AB33" s="105"/>
      <c r="AC33" s="105"/>
      <c r="AD33" s="105"/>
      <c r="AE33" s="105"/>
    </row>
    <row r="34" spans="1:21" ht="51.75" customHeight="1">
      <c r="A34" s="383" t="s">
        <v>255</v>
      </c>
      <c r="B34" s="383"/>
      <c r="C34" s="383"/>
      <c r="D34" s="383"/>
      <c r="E34" s="383"/>
      <c r="F34" s="383"/>
      <c r="G34" s="383"/>
      <c r="H34" s="383"/>
      <c r="I34" s="141"/>
      <c r="J34" s="132"/>
      <c r="K34" s="132"/>
      <c r="L34" s="91"/>
      <c r="M34" s="115"/>
      <c r="N34" s="135"/>
      <c r="O34" s="135"/>
      <c r="P34" s="377" t="s">
        <v>307</v>
      </c>
      <c r="Q34" s="377"/>
      <c r="R34" s="377"/>
      <c r="S34" s="133"/>
      <c r="T34" s="380" t="s">
        <v>33</v>
      </c>
      <c r="U34" s="380"/>
    </row>
    <row r="35" spans="1:21" ht="28.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381" t="s">
        <v>256</v>
      </c>
      <c r="K35" s="381"/>
      <c r="L35" s="381"/>
      <c r="M35" s="376"/>
      <c r="N35" s="376"/>
      <c r="O35" s="132"/>
      <c r="P35" s="376"/>
      <c r="Q35" s="376"/>
      <c r="R35" s="376"/>
      <c r="S35" s="133"/>
      <c r="T35" s="376"/>
      <c r="U35" s="376"/>
    </row>
    <row r="36" spans="1:21" ht="14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13"/>
      <c r="M36" s="378" t="s">
        <v>34</v>
      </c>
      <c r="N36" s="378"/>
      <c r="O36" s="132"/>
      <c r="P36" s="377" t="s">
        <v>307</v>
      </c>
      <c r="Q36" s="377"/>
      <c r="R36" s="377"/>
      <c r="S36" s="133"/>
      <c r="T36" s="380" t="s">
        <v>33</v>
      </c>
      <c r="U36" s="380"/>
    </row>
    <row r="37" spans="1:21" ht="24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13"/>
      <c r="M37" s="379"/>
      <c r="N37" s="379"/>
      <c r="O37" s="132"/>
      <c r="P37" s="132"/>
      <c r="Q37" s="136"/>
      <c r="R37" s="133"/>
      <c r="S37" s="133"/>
      <c r="T37" s="379"/>
      <c r="U37" s="379"/>
    </row>
    <row r="38" spans="1:21" ht="26.25" customHeigh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13"/>
      <c r="M38" s="374" t="s">
        <v>242</v>
      </c>
      <c r="N38" s="374"/>
      <c r="O38" s="132"/>
      <c r="P38" s="132"/>
      <c r="Q38" s="137"/>
      <c r="R38" s="133"/>
      <c r="S38" s="133"/>
      <c r="T38" s="374" t="s">
        <v>31</v>
      </c>
      <c r="U38" s="374"/>
    </row>
  </sheetData>
  <sheetProtection/>
  <mergeCells count="146">
    <mergeCell ref="A33:H33"/>
    <mergeCell ref="A34:H34"/>
    <mergeCell ref="A11:A16"/>
    <mergeCell ref="B11:B16"/>
    <mergeCell ref="K15:L15"/>
    <mergeCell ref="M15:N15"/>
    <mergeCell ref="F12:F16"/>
    <mergeCell ref="D12:E15"/>
    <mergeCell ref="C12:C16"/>
    <mergeCell ref="K13:N13"/>
    <mergeCell ref="T37:U37"/>
    <mergeCell ref="T35:U35"/>
    <mergeCell ref="T36:U36"/>
    <mergeCell ref="J35:L35"/>
    <mergeCell ref="G13:J13"/>
    <mergeCell ref="G14:J14"/>
    <mergeCell ref="I15:J15"/>
    <mergeCell ref="G15:H15"/>
    <mergeCell ref="T33:U33"/>
    <mergeCell ref="T34:U34"/>
    <mergeCell ref="M38:N38"/>
    <mergeCell ref="T38:U38"/>
    <mergeCell ref="J33:K33"/>
    <mergeCell ref="P33:R33"/>
    <mergeCell ref="P34:R34"/>
    <mergeCell ref="M35:N35"/>
    <mergeCell ref="P35:R35"/>
    <mergeCell ref="M36:N36"/>
    <mergeCell ref="P36:R36"/>
    <mergeCell ref="M37:N37"/>
    <mergeCell ref="O15:P15"/>
    <mergeCell ref="Q15:R15"/>
    <mergeCell ref="S13:U14"/>
    <mergeCell ref="S15:S16"/>
    <mergeCell ref="T15:T16"/>
    <mergeCell ref="U15:U16"/>
    <mergeCell ref="C7:F7"/>
    <mergeCell ref="D8:E8"/>
    <mergeCell ref="D9:E9"/>
    <mergeCell ref="C11:E11"/>
    <mergeCell ref="K14:N14"/>
    <mergeCell ref="G12:U12"/>
    <mergeCell ref="O14:R14"/>
    <mergeCell ref="AA18:AA19"/>
    <mergeCell ref="AB18:AB19"/>
    <mergeCell ref="AC18:AC19"/>
    <mergeCell ref="AD18:AD19"/>
    <mergeCell ref="C3:F3"/>
    <mergeCell ref="C2:F2"/>
    <mergeCell ref="C4:F4"/>
    <mergeCell ref="C5:F5"/>
    <mergeCell ref="F11:U11"/>
    <mergeCell ref="O13:R13"/>
    <mergeCell ref="AF18:AF19"/>
    <mergeCell ref="AG18:AG19"/>
    <mergeCell ref="AH18:AH19"/>
    <mergeCell ref="AI18:AI19"/>
    <mergeCell ref="AJ18:AJ19"/>
    <mergeCell ref="W16:AL16"/>
    <mergeCell ref="W18:W19"/>
    <mergeCell ref="X18:X19"/>
    <mergeCell ref="Y18:Y19"/>
    <mergeCell ref="Z18:Z19"/>
    <mergeCell ref="AK18:AK19"/>
    <mergeCell ref="AL18:AL19"/>
    <mergeCell ref="W20:W21"/>
    <mergeCell ref="X20:X21"/>
    <mergeCell ref="Y20:Y21"/>
    <mergeCell ref="Z20:Z21"/>
    <mergeCell ref="AA20:AA21"/>
    <mergeCell ref="AB20:AB21"/>
    <mergeCell ref="AC20:AC21"/>
    <mergeCell ref="AE18:AE19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W22:W23"/>
    <mergeCell ref="W24:W25"/>
    <mergeCell ref="W26:W27"/>
    <mergeCell ref="AB22:AB23"/>
    <mergeCell ref="AC22:AC23"/>
    <mergeCell ref="AD22:AD23"/>
    <mergeCell ref="AE22:AE23"/>
    <mergeCell ref="AG22:AG23"/>
    <mergeCell ref="AH22:AH23"/>
    <mergeCell ref="AI22:AI23"/>
    <mergeCell ref="AJ22:AJ23"/>
    <mergeCell ref="AK22:AK23"/>
    <mergeCell ref="W28:W29"/>
    <mergeCell ref="X22:X23"/>
    <mergeCell ref="Y22:Y23"/>
    <mergeCell ref="Z22:Z23"/>
    <mergeCell ref="AA22:AA23"/>
    <mergeCell ref="AL22:AL23"/>
    <mergeCell ref="AK24:AK25"/>
    <mergeCell ref="AL24:AL25"/>
    <mergeCell ref="X24:X25"/>
    <mergeCell ref="Y24:Y25"/>
    <mergeCell ref="Z24:Z25"/>
    <mergeCell ref="AA24:AA25"/>
    <mergeCell ref="AB24:AB25"/>
    <mergeCell ref="AC24:AC25"/>
    <mergeCell ref="AF22:AF23"/>
    <mergeCell ref="AD26:AD27"/>
    <mergeCell ref="AE26:AE27"/>
    <mergeCell ref="AD24:AD25"/>
    <mergeCell ref="AE24:AE25"/>
    <mergeCell ref="AF24:AF25"/>
    <mergeCell ref="AG24:AG25"/>
    <mergeCell ref="X26:X27"/>
    <mergeCell ref="Y26:Y27"/>
    <mergeCell ref="Z26:Z27"/>
    <mergeCell ref="AA26:AA27"/>
    <mergeCell ref="AB26:AB27"/>
    <mergeCell ref="AC26:AC27"/>
    <mergeCell ref="AG26:AG27"/>
    <mergeCell ref="AH26:AH27"/>
    <mergeCell ref="AI26:AI27"/>
    <mergeCell ref="AJ26:AJ27"/>
    <mergeCell ref="AK26:AK27"/>
    <mergeCell ref="AJ24:AJ25"/>
    <mergeCell ref="AH24:AH25"/>
    <mergeCell ref="AI24:AI25"/>
    <mergeCell ref="AL26:AL27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6:AF27"/>
    <mergeCell ref="AL28:AL29"/>
    <mergeCell ref="AF28:AF29"/>
    <mergeCell ref="AG28:AG29"/>
    <mergeCell ref="AH28:AH29"/>
    <mergeCell ref="AI28:AI29"/>
    <mergeCell ref="AJ28:AJ29"/>
    <mergeCell ref="AK28:AK29"/>
  </mergeCells>
  <dataValidations count="1">
    <dataValidation allowBlank="1" prompt="Выберите год" errorTitle="ОШИБКА!" error="Воспользуйтесь выпадающим списком" sqref="D8"/>
  </dataValidations>
  <printOptions/>
  <pageMargins left="0.7" right="0.7" top="0.75" bottom="0.75" header="0.3" footer="0.3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386" t="s">
        <v>5</v>
      </c>
      <c r="B1" s="200" t="s">
        <v>6</v>
      </c>
      <c r="C1" s="386" t="s">
        <v>7</v>
      </c>
      <c r="D1" s="386"/>
      <c r="E1" s="386" t="s">
        <v>8</v>
      </c>
      <c r="F1" s="386"/>
      <c r="G1" s="386" t="s">
        <v>9</v>
      </c>
      <c r="H1" s="386"/>
      <c r="I1" s="386" t="s">
        <v>10</v>
      </c>
      <c r="J1" s="386"/>
      <c r="K1" s="386" t="s">
        <v>11</v>
      </c>
      <c r="L1" s="386"/>
      <c r="M1" s="386" t="s">
        <v>12</v>
      </c>
      <c r="N1" s="386"/>
      <c r="O1" s="386" t="s">
        <v>13</v>
      </c>
      <c r="P1" s="386"/>
      <c r="Q1" s="386" t="s">
        <v>14</v>
      </c>
      <c r="R1" s="386"/>
    </row>
    <row r="2" spans="1:18" ht="12.75">
      <c r="A2" s="386"/>
      <c r="B2" s="200" t="s">
        <v>15</v>
      </c>
      <c r="C2" s="200" t="s">
        <v>16</v>
      </c>
      <c r="D2" s="200" t="s">
        <v>17</v>
      </c>
      <c r="E2" s="200" t="s">
        <v>16</v>
      </c>
      <c r="F2" s="200" t="s">
        <v>17</v>
      </c>
      <c r="G2" s="200" t="s">
        <v>16</v>
      </c>
      <c r="H2" s="200" t="s">
        <v>17</v>
      </c>
      <c r="I2" s="200" t="s">
        <v>16</v>
      </c>
      <c r="J2" s="200" t="s">
        <v>17</v>
      </c>
      <c r="K2" s="200" t="s">
        <v>16</v>
      </c>
      <c r="L2" s="200" t="s">
        <v>17</v>
      </c>
      <c r="M2" s="200" t="s">
        <v>16</v>
      </c>
      <c r="N2" s="200" t="s">
        <v>17</v>
      </c>
      <c r="O2" s="200" t="s">
        <v>16</v>
      </c>
      <c r="P2" s="200" t="s">
        <v>17</v>
      </c>
      <c r="Q2" s="200" t="s">
        <v>16</v>
      </c>
      <c r="R2" s="200" t="s">
        <v>17</v>
      </c>
    </row>
    <row r="3" spans="1:18" ht="12.75">
      <c r="A3" s="201" t="s">
        <v>107</v>
      </c>
      <c r="B3" s="202">
        <v>1</v>
      </c>
      <c r="C3" s="203"/>
      <c r="D3" s="203"/>
      <c r="E3" s="203">
        <v>7</v>
      </c>
      <c r="F3" s="203">
        <v>2</v>
      </c>
      <c r="G3" s="203"/>
      <c r="H3" s="203"/>
      <c r="I3" s="203">
        <v>1</v>
      </c>
      <c r="J3" s="203">
        <v>3</v>
      </c>
      <c r="K3" s="203">
        <v>9</v>
      </c>
      <c r="L3" s="203">
        <v>2</v>
      </c>
      <c r="M3" s="203">
        <v>1</v>
      </c>
      <c r="N3" s="203">
        <v>4</v>
      </c>
      <c r="O3" s="203"/>
      <c r="P3" s="203"/>
      <c r="Q3" s="203"/>
      <c r="R3" s="203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M6" sqref="M6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81" width="4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30</v>
      </c>
      <c r="E1" s="387" t="s">
        <v>288</v>
      </c>
      <c r="F1" s="387"/>
      <c r="G1" s="387" t="s">
        <v>21</v>
      </c>
      <c r="H1" s="387"/>
      <c r="I1" s="387" t="s">
        <v>22</v>
      </c>
      <c r="J1" s="387"/>
      <c r="K1" s="6" t="s">
        <v>23</v>
      </c>
      <c r="L1" s="175" t="s">
        <v>24</v>
      </c>
      <c r="M1" s="204" t="s">
        <v>25</v>
      </c>
      <c r="N1" s="204" t="s">
        <v>26</v>
      </c>
      <c r="O1" s="204" t="s">
        <v>25</v>
      </c>
      <c r="P1" s="204" t="s">
        <v>26</v>
      </c>
      <c r="Q1" s="175" t="s">
        <v>24</v>
      </c>
      <c r="R1" s="204" t="s">
        <v>26</v>
      </c>
      <c r="S1" s="204" t="s">
        <v>25</v>
      </c>
      <c r="T1" s="204" t="s">
        <v>27</v>
      </c>
      <c r="U1" s="204" t="s">
        <v>25</v>
      </c>
      <c r="V1" s="175" t="s">
        <v>24</v>
      </c>
      <c r="W1" s="204" t="s">
        <v>26</v>
      </c>
      <c r="X1" s="204" t="s">
        <v>25</v>
      </c>
      <c r="Y1" s="204" t="s">
        <v>27</v>
      </c>
      <c r="Z1" s="204" t="s">
        <v>25</v>
      </c>
      <c r="AA1" s="175" t="s">
        <v>24</v>
      </c>
      <c r="AB1" s="204" t="s">
        <v>26</v>
      </c>
      <c r="AC1" s="204" t="s">
        <v>25</v>
      </c>
      <c r="AD1" s="204" t="s">
        <v>27</v>
      </c>
      <c r="AE1" s="204" t="s">
        <v>25</v>
      </c>
      <c r="AF1" s="175" t="s">
        <v>24</v>
      </c>
      <c r="AG1" s="204" t="s">
        <v>26</v>
      </c>
      <c r="AH1" s="204" t="s">
        <v>25</v>
      </c>
      <c r="AI1" s="204" t="s">
        <v>27</v>
      </c>
      <c r="AJ1" s="204" t="s">
        <v>25</v>
      </c>
      <c r="AK1" s="175" t="s">
        <v>24</v>
      </c>
      <c r="AL1" s="204" t="s">
        <v>26</v>
      </c>
      <c r="AM1" s="204" t="s">
        <v>25</v>
      </c>
      <c r="AN1" s="204" t="s">
        <v>27</v>
      </c>
      <c r="AO1" s="204" t="s">
        <v>25</v>
      </c>
      <c r="AP1" s="175" t="s">
        <v>24</v>
      </c>
      <c r="AQ1" s="204" t="s">
        <v>26</v>
      </c>
      <c r="AR1" s="204" t="s">
        <v>25</v>
      </c>
      <c r="AS1" s="204" t="s">
        <v>27</v>
      </c>
      <c r="AT1" s="204" t="s">
        <v>25</v>
      </c>
      <c r="AU1" s="175" t="s">
        <v>24</v>
      </c>
      <c r="AV1" s="204" t="s">
        <v>26</v>
      </c>
      <c r="AW1" s="204" t="s">
        <v>25</v>
      </c>
      <c r="AX1" s="204" t="s">
        <v>27</v>
      </c>
      <c r="AY1" s="204" t="s">
        <v>25</v>
      </c>
      <c r="AZ1" s="175" t="s">
        <v>24</v>
      </c>
      <c r="BA1" s="204" t="s">
        <v>26</v>
      </c>
      <c r="BB1" s="204" t="s">
        <v>25</v>
      </c>
      <c r="BC1" s="204" t="s">
        <v>27</v>
      </c>
      <c r="BD1" s="204" t="s">
        <v>25</v>
      </c>
      <c r="BE1" s="175" t="s">
        <v>24</v>
      </c>
      <c r="BF1" s="204" t="s">
        <v>26</v>
      </c>
      <c r="BG1" s="204" t="s">
        <v>25</v>
      </c>
      <c r="BH1" s="204" t="s">
        <v>27</v>
      </c>
      <c r="BI1" s="204" t="s">
        <v>25</v>
      </c>
      <c r="BJ1" s="175" t="s">
        <v>24</v>
      </c>
      <c r="BK1" s="204" t="s">
        <v>26</v>
      </c>
      <c r="BL1" s="204" t="s">
        <v>25</v>
      </c>
      <c r="BM1" s="204" t="s">
        <v>27</v>
      </c>
      <c r="BN1" s="204" t="s">
        <v>25</v>
      </c>
      <c r="BO1" s="175" t="s">
        <v>24</v>
      </c>
      <c r="BP1" s="204" t="s">
        <v>26</v>
      </c>
      <c r="BQ1" s="204" t="s">
        <v>25</v>
      </c>
      <c r="BR1" s="204" t="s">
        <v>27</v>
      </c>
      <c r="BS1" s="204" t="s">
        <v>25</v>
      </c>
      <c r="BT1" s="175" t="s">
        <v>24</v>
      </c>
      <c r="BU1" s="204" t="s">
        <v>26</v>
      </c>
      <c r="BV1" s="204" t="s">
        <v>25</v>
      </c>
      <c r="BW1" s="204" t="s">
        <v>27</v>
      </c>
      <c r="BX1" s="204" t="s">
        <v>25</v>
      </c>
      <c r="BY1" s="175" t="s">
        <v>24</v>
      </c>
      <c r="BZ1" s="204" t="s">
        <v>26</v>
      </c>
      <c r="CA1" s="204" t="s">
        <v>25</v>
      </c>
      <c r="CB1" s="204" t="s">
        <v>27</v>
      </c>
      <c r="CC1" s="204" t="s">
        <v>25</v>
      </c>
    </row>
    <row r="2" spans="1:16" ht="12">
      <c r="A2" s="18" t="s">
        <v>124</v>
      </c>
      <c r="B2" s="18" t="s">
        <v>107</v>
      </c>
      <c r="C2" s="18" t="s">
        <v>107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19</v>
      </c>
      <c r="O2" s="10">
        <v>11</v>
      </c>
      <c r="P2" s="10">
        <v>29</v>
      </c>
    </row>
    <row r="3" spans="1:16" ht="12">
      <c r="A3" s="18" t="s">
        <v>125</v>
      </c>
      <c r="B3" s="18" t="s">
        <v>108</v>
      </c>
      <c r="C3" s="18" t="s">
        <v>108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15</v>
      </c>
      <c r="O3" s="10">
        <v>17</v>
      </c>
      <c r="P3" s="10">
        <v>26</v>
      </c>
    </row>
    <row r="4" spans="1:16" ht="12">
      <c r="A4" s="18" t="s">
        <v>126</v>
      </c>
      <c r="B4" s="18" t="s">
        <v>127</v>
      </c>
      <c r="C4" s="18" t="s">
        <v>127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15</v>
      </c>
      <c r="O4" s="10">
        <v>18</v>
      </c>
      <c r="P4" s="10">
        <v>25</v>
      </c>
    </row>
    <row r="5" spans="1:16" ht="12">
      <c r="A5" s="18" t="s">
        <v>187</v>
      </c>
      <c r="B5" s="18" t="s">
        <v>188</v>
      </c>
      <c r="C5" s="18" t="s">
        <v>188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15</v>
      </c>
      <c r="O5" s="10">
        <v>19</v>
      </c>
      <c r="P5" s="10">
        <v>28</v>
      </c>
    </row>
    <row r="6" spans="1:16" ht="12">
      <c r="A6" s="18" t="s">
        <v>297</v>
      </c>
      <c r="B6" s="18" t="s">
        <v>296</v>
      </c>
      <c r="C6" s="18" t="s">
        <v>296</v>
      </c>
      <c r="D6" s="9">
        <v>7</v>
      </c>
      <c r="E6" s="10">
        <v>3</v>
      </c>
      <c r="F6" s="10">
        <v>1</v>
      </c>
      <c r="G6" s="10">
        <v>1</v>
      </c>
      <c r="H6" s="10">
        <v>1</v>
      </c>
      <c r="K6" s="10">
        <v>1</v>
      </c>
      <c r="L6" s="10">
        <v>1</v>
      </c>
      <c r="M6" s="10">
        <v>3</v>
      </c>
      <c r="N6" s="10">
        <v>18</v>
      </c>
      <c r="O6" s="10">
        <v>21</v>
      </c>
      <c r="P6" s="10">
        <v>31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Степанова Наталья Александровна</cp:lastModifiedBy>
  <cp:lastPrinted>2022-06-10T10:32:26Z</cp:lastPrinted>
  <dcterms:created xsi:type="dcterms:W3CDTF">2008-04-04T09:40:16Z</dcterms:created>
  <dcterms:modified xsi:type="dcterms:W3CDTF">2023-06-22T07:46:05Z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